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nida365-my.sharepoint.com/personal/kamphol_nida_ac_th/Documents/เดสก์ท็อป/CMDF/เอกสารส่ง CMDF/Final Report/คู่มือ+Template/"/>
    </mc:Choice>
  </mc:AlternateContent>
  <xr:revisionPtr revIDLastSave="0" documentId="8_{0BC39F6E-E75C-4D54-B664-0C1EB90493BA}" xr6:coauthVersionLast="47" xr6:coauthVersionMax="47" xr10:uidLastSave="{00000000-0000-0000-0000-000000000000}"/>
  <bookViews>
    <workbookView xWindow="-110" yWindow="-110" windowWidth="25820" windowHeight="15500" tabRatio="643" xr2:uid="{798C82C0-4456-4B94-92B4-BB4F5C541431}"/>
  </bookViews>
  <sheets>
    <sheet name="การคำนวณระยะเวลาอยู่รอด" sheetId="1" r:id="rId1"/>
    <sheet name="แบบประเมินความเสี่ยง" sheetId="4" r:id="rId2"/>
    <sheet name="Port" sheetId="3" state="hidden" r:id="rId3"/>
    <sheet name="Allocation 1" sheetId="7" r:id="rId4"/>
    <sheet name="Allocation 2" sheetId="8" r:id="rId5"/>
    <sheet name="Allocation 3" sheetId="9" r:id="rId6"/>
    <sheet name="Allocation 4" sheetId="10" r:id="rId7"/>
    <sheet name="GlobalBond (ตัวอย่าง)" sheetId="11" r:id="rId8"/>
    <sheet name="RS" sheetId="2" state="hidden" r:id="rId9"/>
    <sheet name="Sheet1" sheetId="5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7" i="1" s="1"/>
  <c r="E19" i="1"/>
  <c r="F66" i="1"/>
  <c r="L15" i="4"/>
  <c r="L67" i="4" s="1"/>
  <c r="L68" i="4" s="1"/>
  <c r="C2" i="9"/>
  <c r="C21" i="9" s="1"/>
  <c r="C2" i="10"/>
  <c r="C22" i="10" s="1"/>
  <c r="E28" i="1"/>
  <c r="F93" i="1"/>
  <c r="F89" i="1"/>
  <c r="E54" i="1"/>
  <c r="F75" i="1"/>
  <c r="F81" i="1" s="1"/>
  <c r="D89" i="1"/>
  <c r="C2" i="8" l="1"/>
  <c r="C5" i="8" s="1"/>
  <c r="C15" i="10"/>
  <c r="C9" i="10"/>
  <c r="C17" i="10"/>
  <c r="C10" i="10"/>
  <c r="C18" i="10"/>
  <c r="C11" i="10"/>
  <c r="C19" i="10"/>
  <c r="C8" i="10"/>
  <c r="C4" i="10"/>
  <c r="C12" i="10"/>
  <c r="C20" i="10"/>
  <c r="C7" i="10"/>
  <c r="C5" i="10"/>
  <c r="C13" i="10"/>
  <c r="C21" i="10"/>
  <c r="C16" i="10"/>
  <c r="C6" i="10"/>
  <c r="C14" i="10"/>
  <c r="C22" i="9"/>
  <c r="C18" i="9"/>
  <c r="C6" i="9"/>
  <c r="C14" i="9"/>
  <c r="C7" i="9"/>
  <c r="C15" i="9"/>
  <c r="C8" i="9"/>
  <c r="C16" i="9"/>
  <c r="C9" i="9"/>
  <c r="C17" i="9"/>
  <c r="C10" i="9"/>
  <c r="C11" i="9"/>
  <c r="C4" i="9"/>
  <c r="C12" i="9"/>
  <c r="C20" i="9"/>
  <c r="C19" i="9"/>
  <c r="C5" i="9"/>
  <c r="C13" i="9"/>
  <c r="C2" i="7"/>
  <c r="F77" i="1"/>
  <c r="A7" i="5"/>
  <c r="A11" i="5" s="1"/>
  <c r="A15" i="5" s="1"/>
  <c r="A19" i="5" s="1"/>
  <c r="A23" i="5" s="1"/>
  <c r="A27" i="5" s="1"/>
  <c r="A31" i="5" s="1"/>
  <c r="A35" i="5" s="1"/>
  <c r="A39" i="5" s="1"/>
  <c r="A43" i="5" s="1"/>
  <c r="A47" i="5" s="1"/>
  <c r="A51" i="5" s="1"/>
  <c r="A55" i="5" s="1"/>
  <c r="A59" i="5" s="1"/>
  <c r="A63" i="5" s="1"/>
  <c r="A67" i="5" s="1"/>
  <c r="A71" i="5" s="1"/>
  <c r="A75" i="5" s="1"/>
  <c r="A79" i="5" s="1"/>
  <c r="A83" i="5" s="1"/>
  <c r="A87" i="5" s="1"/>
  <c r="A91" i="5" s="1"/>
  <c r="A95" i="5" s="1"/>
  <c r="A99" i="5" s="1"/>
  <c r="A103" i="5" s="1"/>
  <c r="A107" i="5" s="1"/>
  <c r="A111" i="5" s="1"/>
  <c r="A115" i="5" s="1"/>
  <c r="A119" i="5" s="1"/>
  <c r="C19" i="8" l="1"/>
  <c r="C12" i="8"/>
  <c r="C20" i="8"/>
  <c r="C11" i="8"/>
  <c r="C10" i="8"/>
  <c r="C22" i="8"/>
  <c r="C13" i="8"/>
  <c r="C4" i="8"/>
  <c r="C14" i="8"/>
  <c r="C6" i="8"/>
  <c r="C16" i="8"/>
  <c r="C7" i="8"/>
  <c r="C17" i="8"/>
  <c r="C9" i="8"/>
  <c r="C21" i="8"/>
  <c r="C8" i="8"/>
  <c r="C18" i="8"/>
  <c r="C15" i="8"/>
  <c r="C7" i="7"/>
  <c r="C15" i="7"/>
  <c r="C4" i="7"/>
  <c r="C8" i="7"/>
  <c r="C16" i="7"/>
  <c r="C9" i="7"/>
  <c r="C17" i="7"/>
  <c r="C18" i="7"/>
  <c r="C11" i="7"/>
  <c r="C19" i="7"/>
  <c r="C6" i="7"/>
  <c r="C14" i="7"/>
  <c r="C10" i="7"/>
  <c r="C12" i="7"/>
  <c r="C20" i="7"/>
  <c r="C13" i="7"/>
  <c r="C21" i="7"/>
  <c r="C22" i="7"/>
  <c r="C5" i="7"/>
  <c r="M83" i="1"/>
  <c r="M82" i="1"/>
  <c r="M81" i="1"/>
  <c r="M80" i="1"/>
  <c r="M79" i="1"/>
  <c r="E32" i="1"/>
  <c r="E8" i="1"/>
  <c r="E44" i="1" s="1"/>
  <c r="E33" i="1" l="1"/>
  <c r="M85" i="1"/>
  <c r="M89" i="1"/>
  <c r="M84" i="1"/>
  <c r="E45" i="1"/>
  <c r="E36" i="1" l="1"/>
  <c r="E55" i="1"/>
  <c r="F67" i="1"/>
  <c r="E39" i="1" l="1"/>
  <c r="E37" i="1"/>
  <c r="F82" i="1"/>
  <c r="F90" i="1"/>
  <c r="F78" i="1"/>
  <c r="F94" i="1"/>
  <c r="F96" i="1" l="1"/>
  <c r="F95" i="1"/>
  <c r="F79" i="1"/>
  <c r="F80" i="1"/>
  <c r="F91" i="1"/>
  <c r="F92" i="1"/>
  <c r="F83" i="1"/>
  <c r="F84" i="1"/>
</calcChain>
</file>

<file path=xl/sharedStrings.xml><?xml version="1.0" encoding="utf-8"?>
<sst xmlns="http://schemas.openxmlformats.org/spreadsheetml/2006/main" count="1082" uniqueCount="268">
  <si>
    <t>ประเมินโอกาสที่เงินออม/ลงทุนจะเพียงพอสำหรับชีวิตในยามเกษียณ</t>
  </si>
  <si>
    <t>กรอกข้อมูลเพื่อวิเคราะห์ความเพียงพอของเงินออมในยามเกษียณ</t>
  </si>
  <si>
    <t>อายุปัจจุบัน</t>
  </si>
  <si>
    <t>ปี</t>
  </si>
  <si>
    <t>กรอกเฉพาะช่องสีฟ้า</t>
  </si>
  <si>
    <t>ท่านมีรายได้ในช่วงหลังเกษียณหรือไม่</t>
  </si>
  <si>
    <t>เลือกข้อที่ตรงกับท่านที่สุดในช่องสีเขียว</t>
  </si>
  <si>
    <t>1.2.1</t>
  </si>
  <si>
    <t>มี</t>
  </si>
  <si>
    <t>รายได้จากการทำงานในช่วงหลังเกษียณ</t>
  </si>
  <si>
    <t>บาท/ปี</t>
  </si>
  <si>
    <t>รายได้จากสวัสดิการเพื่อการเกษียณ เช่น ประกันสังคม เบี้ยยังชีพชราภาพ</t>
  </si>
  <si>
    <t>รายได้รวม</t>
  </si>
  <si>
    <t>1.2.2</t>
  </si>
  <si>
    <t>ไม่มี</t>
  </si>
  <si>
    <t>ค่าใช้จ่ายในยามเกษียณ</t>
  </si>
  <si>
    <t>ค่าใช้จ่ายในชีวิตประจำ เช่น อาหาร เดินทาง สาธารณูปโภค ฯลฯ</t>
  </si>
  <si>
    <t>ผ่อนชำระหนี้สิน เช่น บ้าน รถ บัตรเครดิต</t>
  </si>
  <si>
    <t>ค่าเช่าที่อยู่อาศัย</t>
  </si>
  <si>
    <t>เบี้ยประกันชีวิต สุขภาพและอุบัติเหตุ</t>
  </si>
  <si>
    <t>ค่ารักษาพยาบาลต่อเนื่อง</t>
  </si>
  <si>
    <t>ค่าใช้จ่ายอื่น</t>
  </si>
  <si>
    <t>ค่าใช้จ่ายรวม</t>
  </si>
  <si>
    <t>เงินออมเพื่อการเกษียณ</t>
  </si>
  <si>
    <t>เงินสด และเงินฝาก</t>
  </si>
  <si>
    <t>บาท</t>
  </si>
  <si>
    <t>สลากออมทรัพย์</t>
  </si>
  <si>
    <t>กองทุนสำรองเลี้ยงชีพ/กบข. กองทุนเพื่อการเกษียณอื่น</t>
  </si>
  <si>
    <t>หุ้น และกองทุนรวมหุ้น</t>
  </si>
  <si>
    <t>ตราสารหนี้ เช่น พันธบัตร หุ้นกู้ กองทุนรวมตราสารหนี้</t>
  </si>
  <si>
    <t>มูลค่าเงินสดกรมธรรม์ประกันชีวิต</t>
  </si>
  <si>
    <t>อสังหาริมทรัพย์ (ปล่อยเช่า/เก็งกำไร)</t>
  </si>
  <si>
    <t>ทองคำ</t>
  </si>
  <si>
    <t>เงินลงทุนอื่นๆ</t>
  </si>
  <si>
    <t>เงินออม/ลงทุนรวม</t>
  </si>
  <si>
    <t>ผลการวิเคราะห์</t>
  </si>
  <si>
    <t>สถานะการเกษียณของท่าน</t>
  </si>
  <si>
    <r>
      <t xml:space="preserve">ค่าใช้จ่ายต่อปีสุทธิ </t>
    </r>
    <r>
      <rPr>
        <sz val="12"/>
        <color rgb="FFFF0000"/>
        <rFont val="DBHelvethaicaX-65Med"/>
      </rPr>
      <t>(มีรายได้สูงกว่ารายจ่าย)</t>
    </r>
  </si>
  <si>
    <t xml:space="preserve">ระยะเวลาอยู่รอดหลังเกษียณเบื้องต้นจากเงินออม/เงินลงทุนรวม </t>
  </si>
  <si>
    <t>(Preliminary Retirement Survival Period from Total Investment)</t>
  </si>
  <si>
    <t>เท่า (ปี)</t>
  </si>
  <si>
    <t>เกณฑ์มาตรฐาน (20 ปีขึ้นไป)</t>
  </si>
  <si>
    <t>อัตราการถอนเงิน (Withdrawal rate)</t>
  </si>
  <si>
    <t>แนวทางการเพิ่มโอกาสอยู่รอดได้ขั้นต่ำ 20 ปีหลังเกษียณ</t>
  </si>
  <si>
    <t>เพิ่มรายได้/ลดค่าใช้จ่าย เท่าไหร่ ให้กรอก ทำได้/ทำไม่ได้</t>
  </si>
  <si>
    <t>คำแนะนำเพื่อให้สามารถอยู่ได้ตลอด 20 ปีหลังเกษียณ</t>
  </si>
  <si>
    <t>เพิ่มรายได้/ลดค่าใช้จ่ายลง</t>
  </si>
  <si>
    <t>หรือคิดเป็น</t>
  </si>
  <si>
    <t>บาท/เดือน</t>
  </si>
  <si>
    <t>ท่านเลือกแนวทางใดในการเพิ่มรายได้/ลดค่าใช้จ่าย</t>
  </si>
  <si>
    <t>3.1.1</t>
  </si>
  <si>
    <t>หารายได้เสริม</t>
  </si>
  <si>
    <t>3.1.2</t>
  </si>
  <si>
    <t>ลดค่าใช้จ่ายไม่จำเป็นลง</t>
  </si>
  <si>
    <t>3.1.3</t>
  </si>
  <si>
    <t>เลือกทั้งสองแนวทาง</t>
  </si>
  <si>
    <t>3.1.4</t>
  </si>
  <si>
    <t>ไม่สามารถทำได้</t>
  </si>
  <si>
    <t>ระบุจำนวนเงินที่ท่านวางแผนไว้</t>
  </si>
  <si>
    <t>ท่านสามารถเพิ่มรายได้เดือนละ</t>
  </si>
  <si>
    <t>ท่านสามารถลดค่าใช้จ่ายลงเดือนละ</t>
  </si>
  <si>
    <t>ท่านสามารถเพิ่มรายได้/ลดค่าใช้จ่ายลงเดือนละ</t>
  </si>
  <si>
    <t>บ้านที่ท่านอาศัยอยู่เป็นของตนเองหรือไม่</t>
  </si>
  <si>
    <t>3.3.1</t>
  </si>
  <si>
    <t>ใช่ และปลอดภาระจำนอง</t>
  </si>
  <si>
    <t>3.3.2</t>
  </si>
  <si>
    <t>ใช่ แต่ยังอยู่ระหว่างผ่อนชำระ</t>
  </si>
  <si>
    <t>3.3.3</t>
  </si>
  <si>
    <t>ไม่ใช่</t>
  </si>
  <si>
    <t>หากท่านเป็นเจ้าของบ้านและปลอดภาระจำนองแล้ว</t>
  </si>
  <si>
    <t>ราคาประเมินของบ้านหลังดังกล่าวมีมูลค่าเท่าไร</t>
  </si>
  <si>
    <t>สมมติ กู้ได้สูงสุดไม่เกิน</t>
  </si>
  <si>
    <t>ของมูลค่าบ้าน</t>
  </si>
  <si>
    <t>กำหนดระยะเวลากู้</t>
  </si>
  <si>
    <t>อัตราดอกเบี้ยที่แท้จริงตลอดระยะเวลาการกู้</t>
  </si>
  <si>
    <t>ต่อปี</t>
  </si>
  <si>
    <t>จะได้รับเงินงวดละ</t>
  </si>
  <si>
    <t>บริหารเงินออม/ลงทุน</t>
  </si>
  <si>
    <t>ระดับความเสี่ยงของแผนการลงทุนหลังเกษียณของท่าน</t>
  </si>
  <si>
    <t>เสี่ยงต่ำ</t>
  </si>
  <si>
    <t>ทำแบบประเมินความเสี่ยง</t>
  </si>
  <si>
    <t>กรุณาเลือก</t>
  </si>
  <si>
    <t>เสี่ยงปานกลาง</t>
  </si>
  <si>
    <t>เสี่ยงสูง</t>
  </si>
  <si>
    <t>ท่านสนใจผลตอบแทนในลักษณะใด</t>
  </si>
  <si>
    <t>4.2.1</t>
  </si>
  <si>
    <t>พอร์ตการลงทุนที่ให้ผลตอบแทนเทียบกับความเสี่ยงดีที่สุด (Optimized Portfolio)</t>
  </si>
  <si>
    <t>สัดส่วนการลงทุน</t>
  </si>
  <si>
    <t>ระยะเวลาที่จะสามารถอยู่ได้หลังเกษียณ</t>
  </si>
  <si>
    <t>สัดส่วนการลงทุนปัจจุบัน (ไม่พิจารณาเงินลงทุนอื่นๆ)</t>
  </si>
  <si>
    <t>ระยะเวลาที่เพิ่มขึ้น</t>
  </si>
  <si>
    <t>เงินสด/เงินฝาก/สลากออมทรัพย์</t>
  </si>
  <si>
    <t>โอกาสที่เงินจะเพียงพอสำหรับการเกษียณ 20 ปี</t>
  </si>
  <si>
    <t>ตราสารหนี้/กองทุนเพื่อการเกษียณ/ประกันชีวิต</t>
  </si>
  <si>
    <t>4.2.2</t>
  </si>
  <si>
    <t>พอร์ตการลงทุนที่ให้ผลตอบแทนที่สูงขึ้น แต่ความเสี่ยงก็สูงขึ้นด้วย (Suggested Portfolio)</t>
  </si>
  <si>
    <t>ตราสารทุน</t>
  </si>
  <si>
    <t>อสังหาริมทรัพย์</t>
  </si>
  <si>
    <t>รวม</t>
  </si>
  <si>
    <t>ท่านสามารถรับความเสี่ยงที่สูงขึ้นกว่าแผนการลงทุนที่วางไว้หรือไม่</t>
  </si>
  <si>
    <t>ระดับความเสี่ยงของพอร์ตการลงทุนปัจจุบัน</t>
  </si>
  <si>
    <t>4.3.1</t>
  </si>
  <si>
    <t>ไม่ได้</t>
  </si>
  <si>
    <t>ความเสี่ยงต่ำ : มีสินทรัพย์เสี่ยง น้อยกว่าหรือเท่ากับ 30% ของมูลค่าเงินลงทุน</t>
  </si>
  <si>
    <t>4.3.2</t>
  </si>
  <si>
    <t>ได้</t>
  </si>
  <si>
    <t>ความเสี่ยงปานกลาง : มีสินทรัพย์เสี่ยง มากกว่า 30% และไม่เกิน 60% ของมูลค่าเงินลงทุน</t>
  </si>
  <si>
    <t>ความเสี่ยงสูง : มีสินทรัพย์เสี่ยง มากกว่า 60% ของมูลค่าเงินลงทุน</t>
  </si>
  <si>
    <t>อัตราผลตอบแทนที่คาดหวังจากพอร์ตการลงทุนปัจจุบัน</t>
  </si>
  <si>
    <t>สมมติฐาน</t>
  </si>
  <si>
    <t>อัตราเงินเฟ้อ</t>
  </si>
  <si>
    <t>Standard Deviation</t>
  </si>
  <si>
    <t>แบบประเมินความเสี่ยง (Suitability Test)</t>
  </si>
  <si>
    <t>ปัจจุบันคุณอายุเท่าไหร่</t>
  </si>
  <si>
    <t xml:space="preserve">กรุณากรอกคำตอบของท่าน (ระบุตัวเลข 1 - 4)  </t>
  </si>
  <si>
    <t>ตั้งแต่ 60 ปีขึ้นไป</t>
  </si>
  <si>
    <t>45–59 ปี</t>
  </si>
  <si>
    <t>35–44 ปี</t>
  </si>
  <si>
    <t>น้อยกว่า 35 ปี</t>
  </si>
  <si>
    <t>ปัจจุบันคุณมีภาระทางการเงินและค่าใช้จ่ายประจำ เช่น ค่าผ่อนบ้าน รถ ค่าใช้จ่ายส่วนตัว และค่าเลี้ยงดูครอบครัวเป็นสัดส่วนเท่าใด</t>
  </si>
  <si>
    <t>มากกว่า 75% ของรายได้ทั้งหมด</t>
  </si>
  <si>
    <t>ระหว่าง 50% - 75% ของรายได้ทั้งหมด</t>
  </si>
  <si>
    <t>ตั้งแต่ 25% แต่น้อยกว่า 50% ของรายได้ทั้งหมด</t>
  </si>
  <si>
    <t>น้อยกว่า 25% ของรายได้ทั้งหมด</t>
  </si>
  <si>
    <t>คุณเคยมีประสบการณ์หรือมีความรู้ใยการลงทุนในทรัพย์สินกลุ่มใดต่อไปนี้บ้าง (เลือกได้มากกว่า 1 ข้อ)</t>
  </si>
  <si>
    <t>Yes</t>
  </si>
  <si>
    <t>เงินฝากธนาคาร</t>
  </si>
  <si>
    <t xml:space="preserve">กรุณาเลือก </t>
  </si>
  <si>
    <t>No</t>
  </si>
  <si>
    <t>พันธบัตรรัฐบาล หรือกองทุรวมพันธบัตรรัฐบาล</t>
  </si>
  <si>
    <t>หุ้นกู้หรือกองทุนรวมตราสารหนี้</t>
  </si>
  <si>
    <t>หุ้นสามัญ หรือกองทุนรวมหุ้น หรือสินทรัพย์อื่นที่มีความเสี่ยงสูง</t>
  </si>
  <si>
    <t>คุณมีสถานภาพทางการเงินในปัจจุบันอย่างไร</t>
  </si>
  <si>
    <t>มีทรัพย์สินน้อยกว่าหนี้สิน</t>
  </si>
  <si>
    <t>มีทรัพย์สินเท่ากับหนี้สิน</t>
  </si>
  <si>
    <t>มีทรัพย์สินมากกว่าหนี้สิน</t>
  </si>
  <si>
    <t>มีความมั่นใจว่ามีเงินออมหรือเงินลงทุนเพียงพอสำหรับการใช้ชีวิตหลังเกษียณอายุแล้ว</t>
  </si>
  <si>
    <t>ระยะเวลาที่คุณคาดว่าจะไม่มีความจำเป็นต้องใช้เงินลงทุนนี้</t>
  </si>
  <si>
    <t>ไม่เกิน 1 ปี</t>
  </si>
  <si>
    <t>ตั้งแต่ 1 แต่น้อยกว่า 3 ปี</t>
  </si>
  <si>
    <t>ตั้งแต่ 3 ปี ถึง 5 ปี</t>
  </si>
  <si>
    <t>มากกว่า 5 ปี</t>
  </si>
  <si>
    <t>ความสามารถในการรับความเสี่ยงของคุณคือ</t>
  </si>
  <si>
    <t>เน้นเงินต้นต้องปลอดภัยและได้รับผลตอบแทนสม่ำเสมอแต่ต่ำได้</t>
  </si>
  <si>
    <t>เน้นโอกาสได้รับผลตอบแทนที่สม่ำเสมอ แต่อาจเสี่ยงที่จะสูญเสียเงินต้นได้บ้าง</t>
  </si>
  <si>
    <t>เน้นโอกาสได้รับผลตอบแทนที่สูงขึ้น แต่อาจเสี่ยงที่จะสูญเสียเงินต้นได้มากขึ้น</t>
  </si>
  <si>
    <t>เน้นผลตอบแทนสูงสุดในระยะยาว แต่อาจเสี่ยงที่จะสูญเงินต้นส่วนใหญ่ได้</t>
  </si>
  <si>
    <t>เมื่อพิจารณารูปแสดงตัวอย่างผลตอบแทนของกลุ่มการลงทุนที่อาจเกิดขึ้นด้านล่าง คุณเต็มใจที่จะลงทุนในกลุ่มการลงทุนใดมากที่สุด</t>
  </si>
  <si>
    <t>กลุ่มการลงทุนที่ 1 มีโอกาสได้รับผลตอบแทน 2.5% โดยไม่ขาดทุนเลย</t>
  </si>
  <si>
    <t>กลุ่มการลงทุนที่ 2 มีโอกาสได้รับผลตอบแทนสูงสุด 7% แต่อาจมีผลขาดทุนได้ถึง 1%</t>
  </si>
  <si>
    <t>กลุ่มการลงทุนที่ 3 มีโอกาสได้รับผลตอบแทนสูงสุด 15% แต่อาจมีผลขาดทุนได้ถึง 5%</t>
  </si>
  <si>
    <t>กลุ่มการลงทุนที่ 4 มีโอกาสได้รับผลตอบแทนสูงสุด 25% แต่อาจมีผลขาดทุนได้ถึง 15%</t>
  </si>
  <si>
    <t>ถ้าคุณเลือกลงทุนในทรัพย์สินที่มีโอกาสได้รับผลตอบแทนมากแต่มีโอกาสขาดทุนสูงด้วยเช่นกัน คุณจะรู้สึกอย่างไร</t>
  </si>
  <si>
    <t>กังวลและตื่นตระหนกกลัวขาดทุน</t>
  </si>
  <si>
    <t>ไม่สบายใจแต่พอเข้าใจได้บ้าง</t>
  </si>
  <si>
    <t>เข้าใจและรับความผันผวนได้ในระดับหนึ่ง</t>
  </si>
  <si>
    <t>ไม่กังวลกับโอกาสขาดทุนสูงและหวังกับผลตอบแทนที่อาจจะได้รับสูงขึ้น</t>
  </si>
  <si>
    <t>คุณจะรู้สึกกังวล/รับไม่ได้เมื่อมูลค่าเงินลงทุนของคุณมีการปรับตัวลดลงในสัดส่วนเท่าใด</t>
  </si>
  <si>
    <t>5% หรือ น้อยกว่า</t>
  </si>
  <si>
    <t>มากกว่า 5%-10%</t>
  </si>
  <si>
    <t>มากกว่า 10%-20%</t>
  </si>
  <si>
    <t>มากกว่า 20% ขึ้นไป</t>
  </si>
  <si>
    <t>หากปีที่แล้วคุณลงทุนไป 100,000 บาท ปีนี้คุณพบว่ามูลค่าเงินลงทุนลดลงเหลือ 85,000 บาท คุณจะทำอย่างไร</t>
  </si>
  <si>
    <t>ตกใจและต้องการขายการลงทุนที่เหลือทิ้ง</t>
  </si>
  <si>
    <t>กังวลใจและจะปรับเปลี่ยนการลงทุนบางส่วนไปในทรัพย์สินที่เสี่ยงน้อยลง</t>
  </si>
  <si>
    <t>อดทนถือต่อไปได้ และรอผลตอบแทนปรับตัวกลับมา</t>
  </si>
  <si>
    <t>ยังมั่นใจเพราะเข้าใจว่าต้องลงทุนระยะยาวและจะเพิ่มเงินลงทุนในแบบเดิมเพื่อเฉลี่ยต้นทุน</t>
  </si>
  <si>
    <t xml:space="preserve">คะแนนรวม  </t>
  </si>
  <si>
    <t>&lt; 22</t>
  </si>
  <si>
    <t>ความเสี่ยงต่ำ</t>
  </si>
  <si>
    <t xml:space="preserve">ระดับความเสี่ยงของท่าน  </t>
  </si>
  <si>
    <t>22 - 36</t>
  </si>
  <si>
    <t>ความเสี่ยงปานกลาง</t>
  </si>
  <si>
    <t>37 +</t>
  </si>
  <si>
    <t>ความเสี่ยงสูง</t>
  </si>
  <si>
    <t>Back</t>
  </si>
  <si>
    <t>PVD</t>
  </si>
  <si>
    <t>Inflation</t>
  </si>
  <si>
    <t>Original</t>
  </si>
  <si>
    <t>Optimize</t>
  </si>
  <si>
    <t>Suggest</t>
  </si>
  <si>
    <t>Low</t>
  </si>
  <si>
    <t>Moderate</t>
  </si>
  <si>
    <t>High</t>
  </si>
  <si>
    <t>สินทรัพย์</t>
  </si>
  <si>
    <t>Global Bond</t>
  </si>
  <si>
    <t>US Bond</t>
  </si>
  <si>
    <t>Thai Bond</t>
  </si>
  <si>
    <t>Emerging Bond</t>
  </si>
  <si>
    <t>Global Stock</t>
  </si>
  <si>
    <t>US Stock</t>
  </si>
  <si>
    <t>Thai Stock</t>
  </si>
  <si>
    <t>Emerging Stock</t>
  </si>
  <si>
    <t>Global REIT</t>
  </si>
  <si>
    <t>Thai REIT</t>
  </si>
  <si>
    <t>Emerging REIT</t>
  </si>
  <si>
    <t xml:space="preserve">deposit </t>
  </si>
  <si>
    <t>Gold</t>
  </si>
  <si>
    <t>Port</t>
  </si>
  <si>
    <t>Commission</t>
  </si>
  <si>
    <t>Mean Return</t>
  </si>
  <si>
    <t>VaR 5%</t>
  </si>
  <si>
    <t>CV</t>
  </si>
  <si>
    <t>Retirement Survival Period from PVD</t>
  </si>
  <si>
    <t>Optimized</t>
  </si>
  <si>
    <t>Mean อยู่ได้กี่เดือน</t>
  </si>
  <si>
    <t>SD  อยู่ได้กี่เดือน</t>
  </si>
  <si>
    <t>VaR 5%  อยู่ได้กี่เดือน</t>
  </si>
  <si>
    <t>Prob อยู่เกิน 20 ปี</t>
  </si>
  <si>
    <t>Link to CalF82</t>
  </si>
  <si>
    <t>Suggested</t>
  </si>
  <si>
    <t>Fund</t>
  </si>
  <si>
    <t>link</t>
  </si>
  <si>
    <t>Index</t>
  </si>
  <si>
    <t>Local Fund</t>
  </si>
  <si>
    <t>AMC</t>
  </si>
  <si>
    <t>Benchmark</t>
  </si>
  <si>
    <t>Policy</t>
  </si>
  <si>
    <t>Buy</t>
  </si>
  <si>
    <t>Sell</t>
  </si>
  <si>
    <t>Switch</t>
  </si>
  <si>
    <t>Custodian</t>
  </si>
  <si>
    <t>Mgt. fee</t>
  </si>
  <si>
    <t>TE</t>
  </si>
  <si>
    <t>Bloomberg Global Aggregate Bond Index (LEGATRUU Index)</t>
  </si>
  <si>
    <t>iShares Core Global Aggregate Bond UCITS ETF</t>
  </si>
  <si>
    <t>TGBOND-A</t>
  </si>
  <si>
    <t>TISCO Asset Management Co., Ltd</t>
  </si>
  <si>
    <t>BNY Mellon Global Credit Class USD W (Acc.) Hdg USD</t>
  </si>
  <si>
    <t>ลงทุนในกองทุน BNY Mellon Global Credit Class USD W (Acc.) (กองทุนหลัก) ซึ่งมีนโยบายลงทุนอย่างน้อย 50% ในตราสารหนี้ภาคเอกชนทั่วโลก</t>
  </si>
  <si>
    <t>ES-GINCOME</t>
  </si>
  <si>
    <t>Eastspring Asset Management (Thailand) Co. Ltd</t>
  </si>
  <si>
    <t>Bloomberg Global Aggregate TR Hdg USD</t>
  </si>
  <si>
    <t>ลงทุนในหน่วยลงทุนของกองทุน PIMCO GIS Global Bond Fund ในอตราส่วนโดยเฉลี่ยในรอบปีบัญชีไม่น้อยกว่าร้อยละ 80 ของมูลค่าทรัพย์สินสุทธิของกองทุน</t>
  </si>
  <si>
    <t>K-GDBOND-A(A)</t>
  </si>
  <si>
    <t>Kasikorn Asset Management Co. Ltd</t>
  </si>
  <si>
    <t>ลงทุนในตราสารหนี้ทั่วโลก ลงทุนในกองทุน PIMCO GIS Income Fund, Class INST USD Acc โดยใช้กลยุทธ์การลงทุนในหลายภาคส่วนทั่วโลก (global multi-sector strategy)</t>
  </si>
  <si>
    <t>K-GB-C(A)</t>
  </si>
  <si>
    <t>เน้นลงทุนในหน่วยลงทุนของกองทุน JPMorgan Funds – Aggregate Bond Fund, Class JPM Aggregate Bond A (acc) - USD (กองทุนหลัก) กองทุนป้องกันความเสี่ยงจากอัตราแลกเปลี่ยนไม่น้อยกว่า 75% ของมูลค่าเงินลงทุนต่างประเทศ</t>
  </si>
  <si>
    <t>KFTRB-A</t>
  </si>
  <si>
    <t>Krungsri Asset Management Co., Ltd.</t>
  </si>
  <si>
    <t>PIMCO Total Return BondFund Hdg USD</t>
  </si>
  <si>
    <t>ลงทุนในหน่วยลงทุนของกองทุนรวมต่างประเทศ ชื่อ PIMCO Total Return Bond Fund ที่จัดอยู่ใน class E Acc. (USD) ซึ่งจัดตั้งขึ้นภายใต้กฎหมายของประเทศไอร์แลนด์ โดยมี Pacific Investment Management Company LLC (PIMCO) เป็นผู้จัดการกองทุน</t>
  </si>
  <si>
    <t>Principal GFIXED</t>
  </si>
  <si>
    <t>CIMB-Principal Asset Management Co., Ltd</t>
  </si>
  <si>
    <t>LBUSTRUU Index (THB) 15% LBUSTRUU Index adjusted with FX hedging cost 85%</t>
  </si>
  <si>
    <t>เน้นลงทุนในหน่วยลงทุนของกองทุน FTIF Templeton Global Bond Fund กองทุนมีนโยบายลงทุนในตราสารหนี้ เช่น ตราสารหนี้ภาครัฐ หน่วยงานหรือองค์กรที่ภาครัฐเป็นผู้ถือหุ้นใหญ่ และยังสมารถลงทุนในสัญญาซื้อขายล่วงหน้าโดยมีวัตถุประสงค์เพื่อป้องกันความเสี่ยงหรือเพิ่มประสิทธิภาพการลงทุน</t>
  </si>
  <si>
    <t>Retirement Survival Period for PVD</t>
  </si>
  <si>
    <t>Note :จากข้อจำกัดของ BatchFit คือ สามารถ forecast ได้เพียง 500 เดือน (41 ปี 8 เดือน) ดังนั้นเมื่อ simulation ครั้งใด ผลออกมาอยู่รอดเกิน 500 เดือน โปรแกรม @Risk ก็จะไม่นำผลมาคำนวณ และระบุการทำ simulation ครั้งนั้นเป็น Error ผู้วิจัยพบว่า เมื่อระยะเวลาอยู่รอดหลังเกษียณจากเงินสำรองเลี้ยงชีพเกิน 12 เท่า จะเริ่มมี Error ในบาง simulation และ จำนวน Error จะมีสัดส่วนที่มากขึ้นเมื่อระยะเวลาอยู่รอดหลังเกษียณจากเงินสำรองเลี้ยงชีพสูงขึ้น ผลจาก Error ดังกว่า ทำให้เมื่อระยะเวลาอยู่รอดหลังเกษียณอายุจากเงินสำรองเลี้ยงชีพเกิน 12 เท่า ผลที่แสดงในตารางจะมีค่าที่ต่ำกว่าที่ควรเป็น ดังนั้นผลที่แสดงในตารางจึงเป็นการประมาณเชิงอนุรักษ์นิยม</t>
  </si>
  <si>
    <t>เกษียณหรือยัง</t>
  </si>
  <si>
    <t>เกษียณแล้ว</t>
  </si>
  <si>
    <t>ยังไม่เกษียณ</t>
  </si>
  <si>
    <t>- กรอกข้อมูล</t>
  </si>
  <si>
    <t>- กรอกข้อมูลคาดการณ์ตอนเกษียณ</t>
  </si>
  <si>
    <t>- แสดงผลว่าอยู่ไปได้อีกปี</t>
  </si>
  <si>
    <t>- แนวทางการเพิ่มโอกาสอยู่รอดได้ขั้นต่ำถึงอายุ 80 ปี</t>
  </si>
  <si>
    <t xml:space="preserve">  -- เพิ่มรายได้/ลดค่าใช้จ่าย เท่าไหร่ ให้กรอก ทำได้/ทำไม่ได้</t>
  </si>
  <si>
    <t xml:space="preserve">   -- ข้อมูลจำนวนปีจนเกษียณ จำนวนเงินลงทุนที่มี</t>
  </si>
  <si>
    <t xml:space="preserve">  -- มีบ้าน/ไม่มีบ้าน</t>
  </si>
  <si>
    <t xml:space="preserve">   -- เลือกระดับความเสี่ยง แล้วลงทุนใน Optimized Port</t>
  </si>
  <si>
    <t>- เลือกระดับความเสี่ยง</t>
  </si>
  <si>
    <t xml:space="preserve">   -- คำนวณว่าต้องลงทุนเพิ่มเดือนละเท่าไหร่</t>
  </si>
  <si>
    <t>-  แสดงผล Optimized Port</t>
  </si>
  <si>
    <t>- แสดงผล Suggested Port บอกประเด็นข้อดีข้อเสีย</t>
  </si>
  <si>
    <t>- พอใจ/ไม่พอใจ</t>
  </si>
  <si>
    <t xml:space="preserve">   -- ไม่พอใจ ทางเลือก เพิ่มความเสี่ยง</t>
  </si>
  <si>
    <t xml:space="preserve">    --- แสดงผล Optimized Port ความเสี่ยงที่เพิ่มขึ้นหนึ่งระดับ</t>
  </si>
  <si>
    <t xml:space="preserve">    --- แสดงผล Suggested Port ที่ความเสี่ยงเพิ่มขึ้นหนึ่งระดับ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</si>
</sst>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000"/>
    <numFmt numFmtId="166" formatCode="0.0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DBHelvethaicaX-65Med"/>
    </font>
    <font>
      <b/>
      <sz val="12"/>
      <color theme="1"/>
      <name val="DBHelvethaicaX-65Med"/>
    </font>
    <font>
      <sz val="12"/>
      <color theme="1"/>
      <name val="DBHelvethaicaX-65Med"/>
    </font>
    <font>
      <i/>
      <sz val="12"/>
      <color theme="0" tint="-4.9989318521683403E-2"/>
      <name val="DBHelvethaicaX-65Med"/>
    </font>
    <font>
      <b/>
      <sz val="12"/>
      <color rgb="FFFF0000"/>
      <name val="DBHelvethaicaX-65Med"/>
    </font>
    <font>
      <b/>
      <sz val="11"/>
      <color theme="1"/>
      <name val="DBHelvethaicaX-65Med"/>
    </font>
    <font>
      <sz val="12"/>
      <color rgb="FFFF0000"/>
      <name val="DBHelvethaicaX-65Med"/>
    </font>
    <font>
      <u/>
      <sz val="11"/>
      <color theme="10"/>
      <name val="Aptos Narrow"/>
      <family val="2"/>
      <scheme val="minor"/>
    </font>
    <font>
      <u/>
      <sz val="12"/>
      <color rgb="FFFF0000"/>
      <name val="DBHelvethaicaX-65Med"/>
    </font>
    <font>
      <b/>
      <sz val="10"/>
      <color theme="1"/>
      <name val="DBHelvethaicaX-65Med"/>
    </font>
    <font>
      <sz val="10"/>
      <color theme="1"/>
      <name val="DBHelvethaicaX-65Med"/>
    </font>
    <font>
      <b/>
      <sz val="10"/>
      <color rgb="FFFF0000"/>
      <name val="DBHelvethaicaX-65Med"/>
    </font>
    <font>
      <b/>
      <sz val="10"/>
      <color theme="0"/>
      <name val="DBHelvethaicaX-65Med"/>
    </font>
    <font>
      <b/>
      <u/>
      <sz val="12"/>
      <color rgb="FFFF0000"/>
      <name val="DBHelvethaicaX-65Med"/>
    </font>
    <font>
      <sz val="12"/>
      <color theme="0"/>
      <name val="DBHelvethaicaX-65Med"/>
    </font>
    <font>
      <sz val="9"/>
      <color theme="1"/>
      <name val="DBHelvethaicaX-65Med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10" fontId="2" fillId="0" borderId="0" xfId="2" applyNumberFormat="1" applyFont="1"/>
    <xf numFmtId="10" fontId="2" fillId="0" borderId="0" xfId="0" applyNumberFormat="1" applyFont="1"/>
    <xf numFmtId="0" fontId="3" fillId="0" borderId="0" xfId="0" applyFont="1"/>
    <xf numFmtId="0" fontId="4" fillId="0" borderId="0" xfId="0" applyFont="1"/>
    <xf numFmtId="9" fontId="4" fillId="0" borderId="0" xfId="0" applyNumberFormat="1" applyFont="1"/>
    <xf numFmtId="0" fontId="3" fillId="0" borderId="0" xfId="0" applyFont="1" applyAlignment="1">
      <alignment horizontal="center"/>
    </xf>
    <xf numFmtId="10" fontId="4" fillId="0" borderId="0" xfId="0" applyNumberFormat="1" applyFont="1"/>
    <xf numFmtId="164" fontId="4" fillId="0" borderId="0" xfId="0" applyNumberFormat="1" applyFont="1"/>
    <xf numFmtId="10" fontId="4" fillId="0" borderId="0" xfId="3" applyNumberFormat="1" applyFont="1"/>
    <xf numFmtId="10" fontId="4" fillId="0" borderId="0" xfId="2" applyNumberFormat="1" applyFont="1" applyFill="1"/>
    <xf numFmtId="0" fontId="3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vertical="center" wrapText="1"/>
    </xf>
    <xf numFmtId="0" fontId="4" fillId="2" borderId="0" xfId="0" applyFont="1" applyFill="1"/>
    <xf numFmtId="0" fontId="4" fillId="7" borderId="2" xfId="0" applyFont="1" applyFill="1" applyBorder="1"/>
    <xf numFmtId="10" fontId="4" fillId="3" borderId="2" xfId="0" applyNumberFormat="1" applyFont="1" applyFill="1" applyBorder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10" fontId="4" fillId="8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1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/>
    <xf numFmtId="2" fontId="4" fillId="5" borderId="2" xfId="0" applyNumberFormat="1" applyFont="1" applyFill="1" applyBorder="1" applyAlignment="1">
      <alignment horizontal="center" vertical="center"/>
    </xf>
    <xf numFmtId="2" fontId="4" fillId="9" borderId="2" xfId="0" applyNumberFormat="1" applyFont="1" applyFill="1" applyBorder="1"/>
    <xf numFmtId="2" fontId="4" fillId="0" borderId="2" xfId="0" applyNumberFormat="1" applyFont="1" applyBorder="1" applyAlignment="1">
      <alignment horizontal="center" vertical="center"/>
    </xf>
    <xf numFmtId="2" fontId="4" fillId="0" borderId="2" xfId="2" applyNumberFormat="1" applyFont="1" applyFill="1" applyBorder="1" applyAlignment="1">
      <alignment horizontal="center" vertical="center"/>
    </xf>
    <xf numFmtId="10" fontId="4" fillId="5" borderId="2" xfId="2" applyNumberFormat="1" applyFont="1" applyFill="1" applyBorder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4" fontId="4" fillId="0" borderId="0" xfId="3" applyNumberFormat="1" applyFont="1"/>
    <xf numFmtId="2" fontId="4" fillId="0" borderId="0" xfId="3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2" fontId="2" fillId="0" borderId="0" xfId="2" applyNumberFormat="1" applyFont="1"/>
    <xf numFmtId="9" fontId="2" fillId="0" borderId="0" xfId="2" applyFont="1"/>
    <xf numFmtId="2" fontId="2" fillId="6" borderId="0" xfId="0" applyNumberFormat="1" applyFont="1" applyFill="1"/>
    <xf numFmtId="10" fontId="2" fillId="6" borderId="0" xfId="0" applyNumberFormat="1" applyFont="1" applyFill="1"/>
    <xf numFmtId="10" fontId="2" fillId="6" borderId="0" xfId="2" applyNumberFormat="1" applyFont="1" applyFill="1"/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quotePrefix="1"/>
    <xf numFmtId="0" fontId="4" fillId="5" borderId="2" xfId="0" applyFont="1" applyFill="1" applyBorder="1" applyAlignment="1">
      <alignment horizontal="center"/>
    </xf>
    <xf numFmtId="9" fontId="3" fillId="0" borderId="0" xfId="0" applyNumberFormat="1" applyFont="1"/>
    <xf numFmtId="0" fontId="4" fillId="3" borderId="0" xfId="0" applyFont="1" applyFill="1" applyProtection="1">
      <protection locked="0" hidden="1"/>
    </xf>
    <xf numFmtId="3" fontId="4" fillId="3" borderId="0" xfId="0" applyNumberFormat="1" applyFont="1" applyFill="1" applyProtection="1">
      <protection locked="0" hidden="1"/>
    </xf>
    <xf numFmtId="9" fontId="4" fillId="3" borderId="0" xfId="0" applyNumberFormat="1" applyFont="1" applyFill="1" applyProtection="1">
      <protection locked="0" hidden="1"/>
    </xf>
    <xf numFmtId="0" fontId="3" fillId="4" borderId="0" xfId="0" applyFont="1" applyFill="1" applyAlignment="1" applyProtection="1">
      <alignment horizontal="center"/>
      <protection locked="0"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3" borderId="0" xfId="0" applyFont="1" applyFill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4" fillId="0" borderId="0" xfId="0" quotePrefix="1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3" fontId="4" fillId="5" borderId="0" xfId="0" applyNumberFormat="1" applyFont="1" applyFill="1" applyProtection="1">
      <protection hidden="1"/>
    </xf>
    <xf numFmtId="3" fontId="4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 indent="1"/>
      <protection hidden="1"/>
    </xf>
    <xf numFmtId="3" fontId="3" fillId="6" borderId="0" xfId="0" applyNumberFormat="1" applyFont="1" applyFill="1" applyProtection="1">
      <protection hidden="1"/>
    </xf>
    <xf numFmtId="2" fontId="4" fillId="5" borderId="0" xfId="0" applyNumberFormat="1" applyFont="1" applyFill="1" applyProtection="1">
      <protection hidden="1"/>
    </xf>
    <xf numFmtId="3" fontId="3" fillId="6" borderId="0" xfId="0" applyNumberFormat="1" applyFont="1" applyFill="1" applyAlignment="1" applyProtection="1">
      <alignment horizontal="center"/>
      <protection hidden="1"/>
    </xf>
    <xf numFmtId="10" fontId="4" fillId="5" borderId="0" xfId="2" applyNumberFormat="1" applyFont="1" applyFill="1" applyProtection="1">
      <protection hidden="1"/>
    </xf>
    <xf numFmtId="40" fontId="3" fillId="5" borderId="0" xfId="1" applyNumberFormat="1" applyFont="1" applyFill="1" applyProtection="1">
      <protection hidden="1"/>
    </xf>
    <xf numFmtId="0" fontId="5" fillId="0" borderId="0" xfId="0" applyFont="1" applyProtection="1">
      <protection hidden="1"/>
    </xf>
    <xf numFmtId="0" fontId="3" fillId="6" borderId="0" xfId="0" applyFont="1" applyFill="1" applyAlignment="1" applyProtection="1">
      <alignment horizontal="center"/>
      <protection hidden="1"/>
    </xf>
    <xf numFmtId="10" fontId="3" fillId="6" borderId="0" xfId="2" applyNumberFormat="1" applyFont="1" applyFill="1" applyProtection="1">
      <protection hidden="1"/>
    </xf>
    <xf numFmtId="0" fontId="10" fillId="0" borderId="0" xfId="4" applyFont="1" applyProtection="1">
      <protection hidden="1"/>
    </xf>
    <xf numFmtId="0" fontId="8" fillId="0" borderId="0" xfId="0" applyFont="1" applyProtection="1">
      <protection hidden="1"/>
    </xf>
    <xf numFmtId="10" fontId="3" fillId="5" borderId="0" xfId="2" applyNumberFormat="1" applyFont="1" applyFill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9" fontId="4" fillId="0" borderId="0" xfId="0" applyNumberFormat="1" applyFont="1" applyAlignment="1" applyProtection="1">
      <alignment horizontal="right"/>
      <protection hidden="1"/>
    </xf>
    <xf numFmtId="9" fontId="4" fillId="0" borderId="0" xfId="0" applyNumberFormat="1" applyFont="1" applyAlignment="1" applyProtection="1">
      <alignment horizontal="left"/>
      <protection hidden="1"/>
    </xf>
    <xf numFmtId="10" fontId="4" fillId="0" borderId="0" xfId="0" applyNumberFormat="1" applyFont="1" applyProtection="1">
      <protection hidden="1"/>
    </xf>
    <xf numFmtId="10" fontId="4" fillId="0" borderId="0" xfId="2" applyNumberFormat="1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10" borderId="0" xfId="0" applyFont="1" applyFill="1" applyAlignment="1" applyProtection="1">
      <alignment horizontal="center"/>
      <protection locked="0" hidden="1"/>
    </xf>
    <xf numFmtId="9" fontId="3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0" fillId="0" borderId="0" xfId="4" applyFont="1" applyAlignment="1" applyProtection="1">
      <alignment horizontal="center"/>
      <protection hidden="1"/>
    </xf>
    <xf numFmtId="0" fontId="4" fillId="0" borderId="2" xfId="0" applyFont="1" applyBorder="1" applyProtection="1">
      <protection hidden="1"/>
    </xf>
    <xf numFmtId="0" fontId="10" fillId="0" borderId="2" xfId="4" applyFont="1" applyBorder="1" applyAlignment="1" applyProtection="1">
      <alignment horizontal="center"/>
      <protection hidden="1"/>
    </xf>
    <xf numFmtId="10" fontId="4" fillId="5" borderId="2" xfId="0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3" fillId="0" borderId="9" xfId="0" applyFont="1" applyBorder="1" applyProtection="1">
      <protection hidden="1"/>
    </xf>
    <xf numFmtId="0" fontId="15" fillId="0" borderId="7" xfId="0" applyFont="1" applyBorder="1" applyAlignment="1" applyProtection="1">
      <alignment horizontal="center"/>
      <protection hidden="1"/>
    </xf>
    <xf numFmtId="10" fontId="3" fillId="5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Protection="1">
      <protection hidden="1"/>
    </xf>
    <xf numFmtId="0" fontId="15" fillId="0" borderId="6" xfId="0" applyFont="1" applyBorder="1" applyAlignment="1" applyProtection="1">
      <alignment horizontal="center"/>
      <protection hidden="1"/>
    </xf>
    <xf numFmtId="10" fontId="3" fillId="9" borderId="6" xfId="0" applyNumberFormat="1" applyFont="1" applyFill="1" applyBorder="1" applyAlignment="1" applyProtection="1">
      <alignment horizontal="center" vertical="center"/>
      <protection hidden="1"/>
    </xf>
    <xf numFmtId="2" fontId="3" fillId="0" borderId="10" xfId="0" applyNumberFormat="1" applyFont="1" applyBorder="1" applyProtection="1">
      <protection hidden="1"/>
    </xf>
    <xf numFmtId="0" fontId="15" fillId="0" borderId="11" xfId="0" applyFont="1" applyBorder="1" applyAlignment="1" applyProtection="1">
      <alignment horizontal="center"/>
      <protection hidden="1"/>
    </xf>
    <xf numFmtId="10" fontId="4" fillId="8" borderId="2" xfId="0" applyNumberFormat="1" applyFont="1" applyFill="1" applyBorder="1" applyAlignment="1" applyProtection="1">
      <alignment horizontal="center" vertical="center"/>
      <protection hidden="1"/>
    </xf>
    <xf numFmtId="10" fontId="3" fillId="8" borderId="2" xfId="0" applyNumberFormat="1" applyFont="1" applyFill="1" applyBorder="1" applyAlignment="1" applyProtection="1">
      <alignment horizontal="center" vertical="center"/>
      <protection hidden="1"/>
    </xf>
    <xf numFmtId="10" fontId="3" fillId="9" borderId="2" xfId="0" applyNumberFormat="1" applyFont="1" applyFill="1" applyBorder="1" applyAlignment="1" applyProtection="1">
      <alignment horizontal="center" vertical="center"/>
      <protection hidden="1"/>
    </xf>
    <xf numFmtId="10" fontId="3" fillId="5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vertical="top"/>
      <protection hidden="1"/>
    </xf>
    <xf numFmtId="0" fontId="11" fillId="0" borderId="4" xfId="0" applyFont="1" applyBorder="1" applyAlignment="1" applyProtection="1">
      <alignment horizontal="center" wrapText="1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 vertical="top"/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4" fillId="12" borderId="2" xfId="0" applyFont="1" applyFill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vertical="top" wrapText="1"/>
      <protection hidden="1"/>
    </xf>
    <xf numFmtId="0" fontId="12" fillId="0" borderId="2" xfId="0" applyFont="1" applyBorder="1" applyAlignment="1" applyProtection="1">
      <alignment vertical="top" wrapText="1"/>
      <protection hidden="1"/>
    </xf>
    <xf numFmtId="0" fontId="12" fillId="0" borderId="2" xfId="0" applyFont="1" applyBorder="1" applyAlignment="1" applyProtection="1">
      <alignment horizontal="center" vertical="top"/>
      <protection hidden="1"/>
    </xf>
    <xf numFmtId="166" fontId="3" fillId="9" borderId="6" xfId="0" applyNumberFormat="1" applyFont="1" applyFill="1" applyBorder="1" applyAlignment="1" applyProtection="1">
      <alignment horizontal="center" vertical="center"/>
      <protection hidden="1"/>
    </xf>
    <xf numFmtId="166" fontId="3" fillId="9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2" fontId="2" fillId="0" borderId="0" xfId="0" applyNumberFormat="1" applyFont="1" applyProtection="1">
      <protection hidden="1"/>
    </xf>
    <xf numFmtId="2" fontId="2" fillId="6" borderId="0" xfId="0" applyNumberFormat="1" applyFont="1" applyFill="1" applyProtection="1">
      <protection hidden="1"/>
    </xf>
    <xf numFmtId="10" fontId="2" fillId="6" borderId="0" xfId="0" applyNumberFormat="1" applyFont="1" applyFill="1" applyProtection="1">
      <protection hidden="1"/>
    </xf>
    <xf numFmtId="10" fontId="2" fillId="0" borderId="0" xfId="0" applyNumberFormat="1" applyFont="1" applyProtection="1">
      <protection hidden="1"/>
    </xf>
    <xf numFmtId="2" fontId="2" fillId="0" borderId="0" xfId="2" applyNumberFormat="1" applyFont="1" applyProtection="1">
      <protection hidden="1"/>
    </xf>
    <xf numFmtId="10" fontId="2" fillId="6" borderId="0" xfId="2" applyNumberFormat="1" applyFont="1" applyFill="1" applyProtection="1">
      <protection hidden="1"/>
    </xf>
    <xf numFmtId="9" fontId="2" fillId="0" borderId="0" xfId="2" applyFont="1" applyProtection="1">
      <protection hidden="1"/>
    </xf>
    <xf numFmtId="10" fontId="2" fillId="0" borderId="0" xfId="2" applyNumberFormat="1" applyFont="1" applyProtection="1">
      <protection hidden="1"/>
    </xf>
    <xf numFmtId="0" fontId="16" fillId="0" borderId="0" xfId="0" applyFont="1" applyProtection="1">
      <protection hidden="1"/>
    </xf>
    <xf numFmtId="0" fontId="4" fillId="9" borderId="0" xfId="0" applyFont="1" applyFill="1" applyAlignment="1" applyProtection="1">
      <alignment horizontal="center"/>
      <protection hidden="1"/>
    </xf>
    <xf numFmtId="2" fontId="4" fillId="5" borderId="0" xfId="0" applyNumberFormat="1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center"/>
      <protection locked="0" hidden="1"/>
    </xf>
    <xf numFmtId="0" fontId="17" fillId="0" borderId="0" xfId="0" applyFont="1" applyAlignment="1" applyProtection="1">
      <alignment horizontal="center"/>
      <protection hidden="1"/>
    </xf>
    <xf numFmtId="38" fontId="3" fillId="6" borderId="0" xfId="0" applyNumberFormat="1" applyFont="1" applyFill="1" applyProtection="1">
      <protection hidden="1"/>
    </xf>
    <xf numFmtId="2" fontId="4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1" fillId="11" borderId="1" xfId="0" applyFont="1" applyFill="1" applyBorder="1" applyAlignment="1" applyProtection="1">
      <alignment horizontal="left" vertical="top" wrapText="1"/>
      <protection hidden="1"/>
    </xf>
    <xf numFmtId="0" fontId="11" fillId="11" borderId="8" xfId="0" applyFont="1" applyFill="1" applyBorder="1" applyAlignment="1" applyProtection="1">
      <alignment horizontal="left" vertical="top" wrapText="1"/>
      <protection hidden="1"/>
    </xf>
    <xf numFmtId="0" fontId="11" fillId="11" borderId="3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Border="1" applyAlignment="1" applyProtection="1">
      <alignment horizontal="left" vertical="top" wrapText="1"/>
      <protection hidden="1"/>
    </xf>
    <xf numFmtId="0" fontId="12" fillId="0" borderId="8" xfId="0" applyFont="1" applyBorder="1" applyAlignment="1" applyProtection="1">
      <alignment horizontal="left" vertical="top" wrapText="1"/>
      <protection hidden="1"/>
    </xf>
    <xf numFmtId="0" fontId="12" fillId="0" borderId="3" xfId="0" applyFont="1" applyBorder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5">
    <cellStyle name="Comma" xfId="1" builtinId="3"/>
    <cellStyle name="Hyperlink" xfId="4" builtinId="8"/>
    <cellStyle name="Normal" xfId="0" builtinId="0"/>
    <cellStyle name="Normal 3" xfId="3" xr:uid="{606683CA-177F-419F-9609-2AF9F860B1E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DBHelvethaicaX-65Med" panose="02000506090000020004" pitchFamily="2" charset="-34"/>
                <a:ea typeface="+mn-ea"/>
                <a:cs typeface="DBHelvethaicaX-65Med" panose="02000506090000020004" pitchFamily="2" charset="-34"/>
              </a:defRPr>
            </a:pPr>
            <a:r>
              <a:rPr lang="th-TH"/>
              <a:t>สัดส่วนการลงทุน</a:t>
            </a:r>
            <a:r>
              <a:rPr lang="en-US"/>
              <a:t> </a:t>
            </a:r>
            <a:r>
              <a:rPr lang="th-TH"/>
              <a:t>ปัจจุบัน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DBHelvethaicaX-65Med" panose="02000506090000020004" pitchFamily="2" charset="-34"/>
              <a:ea typeface="+mn-ea"/>
              <a:cs typeface="DBHelvethaicaX-65Med" panose="02000506090000020004" pitchFamily="2" charset="-34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v>สัดส่วนการลงทุน</c:v>
          </c:tx>
          <c:explosion val="2"/>
          <c:dPt>
            <c:idx val="0"/>
            <c:bubble3D val="0"/>
            <c:spPr>
              <a:solidFill>
                <a:schemeClr val="accent4">
                  <a:tint val="54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E5B-405B-A72D-B48C1FBA7F73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E5B-405B-A72D-B48C1FBA7F7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E5B-405B-A72D-B48C1FBA7F73}"/>
              </c:ext>
            </c:extLst>
          </c:dPt>
          <c:dPt>
            <c:idx val="3"/>
            <c:bubble3D val="0"/>
            <c:spPr>
              <a:solidFill>
                <a:schemeClr val="accent4">
                  <a:shade val="7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E5B-405B-A72D-B48C1FBA7F73}"/>
              </c:ext>
            </c:extLst>
          </c:dPt>
          <c:dPt>
            <c:idx val="4"/>
            <c:bubble3D val="0"/>
            <c:spPr>
              <a:solidFill>
                <a:schemeClr val="accent4">
                  <a:shade val="5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E5B-405B-A72D-B48C1FBA7F7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5E5B-405B-A72D-B48C1FBA7F7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5E5B-405B-A72D-B48C1FBA7F73}"/>
                </c:ext>
              </c:extLst>
            </c:dLbl>
            <c:dLbl>
              <c:idx val="2"/>
              <c:layout>
                <c:manualLayout>
                  <c:x val="-2.9520295202952119E-2"/>
                  <c:y val="-9.25925925925928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5E5B-405B-A72D-B48C1FBA7F7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5E5B-405B-A72D-B48C1FBA7F73}"/>
                </c:ext>
              </c:extLst>
            </c:dLbl>
            <c:dLbl>
              <c:idx val="4"/>
              <c:layout>
                <c:manualLayout>
                  <c:x val="2.4600246002459123E-3"/>
                  <c:y val="7.40740740740740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5E5B-405B-A72D-B48C1FBA7F73}"/>
                </c:ext>
              </c:extLst>
            </c:dLbl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DBHelvethaicaX-65Med" panose="02000506090000020004" pitchFamily="2" charset="-34"/>
                    <a:ea typeface="+mn-ea"/>
                    <a:cs typeface="DBHelvethaicaX-65Med" panose="02000506090000020004" pitchFamily="2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การคำนวณระยะเวลาอยู่รอด!$K$79:$K$83</c:f>
              <c:strCache>
                <c:ptCount val="5"/>
                <c:pt idx="0">
                  <c:v>เงินสด/เงินฝาก/สลากออมทรัพย์</c:v>
                </c:pt>
                <c:pt idx="1">
                  <c:v>ตราสารหนี้/กองทุนเพื่อการเกษียณ/ประกันชีวิต</c:v>
                </c:pt>
                <c:pt idx="2">
                  <c:v>ตราสารทุน</c:v>
                </c:pt>
                <c:pt idx="3">
                  <c:v>อสังหาริมทรัพย์</c:v>
                </c:pt>
                <c:pt idx="4">
                  <c:v>ทองคำ</c:v>
                </c:pt>
              </c:strCache>
            </c:strRef>
          </c:cat>
          <c:val>
            <c:numRef>
              <c:f>การคำนวณระยะเวลาอยู่รอด!$M$79:$M$83</c:f>
              <c:numCache>
                <c:formatCode>0.00%</c:formatCode>
                <c:ptCount val="5"/>
                <c:pt idx="0">
                  <c:v>0.29166666666666669</c:v>
                </c:pt>
                <c:pt idx="1">
                  <c:v>0.55555555555555558</c:v>
                </c:pt>
                <c:pt idx="2">
                  <c:v>0.1388888888888889</c:v>
                </c:pt>
                <c:pt idx="3">
                  <c:v>0</c:v>
                </c:pt>
                <c:pt idx="4">
                  <c:v>1.3888888888888888E-2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5B-405B-A72D-B48C1FBA7F73}"/>
            </c:ext>
          </c:extLst>
        </c:ser>
        <c:ser>
          <c:idx val="0"/>
          <c:order val="1"/>
          <c:tx>
            <c:v>Asset class</c:v>
          </c:tx>
          <c:dPt>
            <c:idx val="0"/>
            <c:bubble3D val="0"/>
            <c:spPr>
              <a:solidFill>
                <a:schemeClr val="accent4">
                  <a:tint val="54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E5B-405B-A72D-B48C1FBA7F73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5E5B-405B-A72D-B48C1FBA7F7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5E5B-405B-A72D-B48C1FBA7F73}"/>
              </c:ext>
            </c:extLst>
          </c:dPt>
          <c:dPt>
            <c:idx val="3"/>
            <c:bubble3D val="0"/>
            <c:spPr>
              <a:solidFill>
                <a:schemeClr val="accent4">
                  <a:shade val="7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5E5B-405B-A72D-B48C1FBA7F73}"/>
              </c:ext>
            </c:extLst>
          </c:dPt>
          <c:dPt>
            <c:idx val="4"/>
            <c:bubble3D val="0"/>
            <c:spPr>
              <a:solidFill>
                <a:schemeClr val="accent4">
                  <a:shade val="5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E5B-405B-A72D-B48C1FBA7F7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tint val="54000"/>
                        </a:schemeClr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E5B-405B-A72D-B48C1FBA7F7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tint val="77000"/>
                        </a:schemeClr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E5B-405B-A72D-B48C1FBA7F7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5E5B-405B-A72D-B48C1FBA7F7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shade val="76000"/>
                        </a:schemeClr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5E5B-405B-A72D-B48C1FBA7F7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shade val="53000"/>
                        </a:schemeClr>
                      </a:solidFill>
                      <a:latin typeface="DBHelvethaicaX-65Med" panose="02000506090000020004" pitchFamily="2" charset="-34"/>
                      <a:ea typeface="+mn-ea"/>
                      <a:cs typeface="DBHelvethaicaX-65Med" panose="02000506090000020004" pitchFamily="2" charset="-34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E5B-405B-A72D-B48C1FBA7F7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การคำนวณระยะเวลาอยู่รอด!$K$79:$K$83</c:f>
              <c:strCache>
                <c:ptCount val="5"/>
                <c:pt idx="0">
                  <c:v>เงินสด/เงินฝาก/สลากออมทรัพย์</c:v>
                </c:pt>
                <c:pt idx="1">
                  <c:v>ตราสารหนี้/กองทุนเพื่อการเกษียณ/ประกันชีวิต</c:v>
                </c:pt>
                <c:pt idx="2">
                  <c:v>ตราสารทุน</c:v>
                </c:pt>
                <c:pt idx="3">
                  <c:v>อสังหาริมทรัพย์</c:v>
                </c:pt>
                <c:pt idx="4">
                  <c:v>ทองคำ</c:v>
                </c:pt>
              </c:strCache>
            </c:strRef>
          </c:cat>
          <c:val>
            <c:numRef>
              <c:f>การคำนวณระยะเวลาอยู่รอด!$K$79:$K$83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E5B-405B-A72D-B48C1FBA7F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4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DBHelvethaicaX-65Med" panose="02000506090000020004" pitchFamily="2" charset="-34"/>
          <a:cs typeface="DBHelvethaicaX-65Med" panose="0200050609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76377952755907"/>
          <c:y val="0.17570742336453227"/>
          <c:w val="0.61458355205599302"/>
          <c:h val="0.695754964591690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tint val="40000"/>
                      <a:lumMod val="60000"/>
                      <a:lumOff val="40000"/>
                    </a:schemeClr>
                  </a:gs>
                  <a:gs pos="0">
                    <a:schemeClr val="accent1">
                      <a:tint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9-46EE-BD26-19F69BE8E94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1">
                      <a:tint val="50000"/>
                      <a:lumMod val="60000"/>
                      <a:lumOff val="40000"/>
                    </a:schemeClr>
                  </a:gs>
                  <a:gs pos="0">
                    <a:schemeClr val="accent1">
                      <a:tint val="5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9-46EE-BD26-19F69BE8E94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1">
                      <a:tint val="60000"/>
                      <a:lumMod val="60000"/>
                      <a:lumOff val="40000"/>
                    </a:schemeClr>
                  </a:gs>
                  <a:gs pos="0">
                    <a:schemeClr val="accent1">
                      <a:tint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9-46EE-BD26-19F69BE8E94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1">
                      <a:tint val="70000"/>
                      <a:lumMod val="60000"/>
                      <a:lumOff val="40000"/>
                    </a:schemeClr>
                  </a:gs>
                  <a:gs pos="0">
                    <a:schemeClr val="accent1">
                      <a:tint val="7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69-46EE-BD26-19F69BE8E94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1">
                      <a:tint val="80000"/>
                      <a:lumMod val="60000"/>
                      <a:lumOff val="40000"/>
                    </a:schemeClr>
                  </a:gs>
                  <a:gs pos="0">
                    <a:schemeClr val="accent1">
                      <a:tint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69-46EE-BD26-19F69BE8E94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1">
                      <a:tint val="90000"/>
                      <a:lumMod val="60000"/>
                      <a:lumOff val="40000"/>
                    </a:schemeClr>
                  </a:gs>
                  <a:gs pos="0">
                    <a:schemeClr val="accent1">
                      <a:tint val="9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69-46EE-BD26-19F69BE8E94E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69-46EE-BD26-19F69BE8E94E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1">
                      <a:shade val="90000"/>
                      <a:lumMod val="60000"/>
                      <a:lumOff val="40000"/>
                    </a:schemeClr>
                  </a:gs>
                  <a:gs pos="0">
                    <a:schemeClr val="accent1">
                      <a:shade val="9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69-46EE-BD26-19F69BE8E94E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1">
                      <a:shade val="80000"/>
                      <a:lumMod val="60000"/>
                      <a:lumOff val="40000"/>
                    </a:schemeClr>
                  </a:gs>
                  <a:gs pos="0">
                    <a:schemeClr val="accent1">
                      <a:shade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69-46EE-BD26-19F69BE8E94E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1">
                      <a:shade val="70000"/>
                      <a:lumMod val="60000"/>
                      <a:lumOff val="40000"/>
                    </a:schemeClr>
                  </a:gs>
                  <a:gs pos="0">
                    <a:schemeClr val="accent1">
                      <a:shade val="7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69-46EE-BD26-19F69BE8E94E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1">
                      <a:shade val="60000"/>
                      <a:lumMod val="60000"/>
                      <a:lumOff val="40000"/>
                    </a:schemeClr>
                  </a:gs>
                  <a:gs pos="0">
                    <a:schemeClr val="accent1">
                      <a:shade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69-46EE-BD26-19F69BE8E94E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1">
                      <a:shade val="50000"/>
                      <a:lumMod val="60000"/>
                      <a:lumOff val="40000"/>
                    </a:schemeClr>
                  </a:gs>
                  <a:gs pos="0">
                    <a:schemeClr val="accent1">
                      <a:shade val="5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69-46EE-BD26-19F69BE8E94E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shade val="40000"/>
                      <a:lumMod val="60000"/>
                      <a:lumOff val="40000"/>
                    </a:schemeClr>
                  </a:gs>
                  <a:gs pos="0">
                    <a:schemeClr val="accent1">
                      <a:shade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069-46EE-BD26-19F69BE8E9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DBHelvethaicaX-65Med" panose="02000506090000020004" pitchFamily="2" charset="-34"/>
                    <a:ea typeface="+mn-ea"/>
                    <a:cs typeface="DBHelvethaicaX-65Med" panose="02000506090000020004" pitchFamily="2" charset="-34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'Allocation 1'!$A$4:$A$16</c:f>
              <c:strCache>
                <c:ptCount val="13"/>
                <c:pt idx="0">
                  <c:v>Global Bond</c:v>
                </c:pt>
                <c:pt idx="1">
                  <c:v>US Bond</c:v>
                </c:pt>
                <c:pt idx="2">
                  <c:v>Thai Bond</c:v>
                </c:pt>
                <c:pt idx="3">
                  <c:v>Emerging Bond</c:v>
                </c:pt>
                <c:pt idx="4">
                  <c:v>Global Stock</c:v>
                </c:pt>
                <c:pt idx="5">
                  <c:v>US Stock</c:v>
                </c:pt>
                <c:pt idx="6">
                  <c:v>Thai Stock</c:v>
                </c:pt>
                <c:pt idx="7">
                  <c:v>Emerging Stock</c:v>
                </c:pt>
                <c:pt idx="8">
                  <c:v>Global REIT</c:v>
                </c:pt>
                <c:pt idx="9">
                  <c:v>Thai REIT</c:v>
                </c:pt>
                <c:pt idx="10">
                  <c:v>Emerging REIT</c:v>
                </c:pt>
                <c:pt idx="11">
                  <c:v>deposit </c:v>
                </c:pt>
                <c:pt idx="12">
                  <c:v>Gold</c:v>
                </c:pt>
              </c:strCache>
            </c:strRef>
          </c:cat>
          <c:val>
            <c:numRef>
              <c:f>'Allocation 1'!$C$4:$C$16</c:f>
              <c:numCache>
                <c:formatCode>0.00%</c:formatCode>
                <c:ptCount val="13"/>
                <c:pt idx="0">
                  <c:v>5.0000000000000001E-3</c:v>
                </c:pt>
                <c:pt idx="1">
                  <c:v>5.0000000000000001E-3</c:v>
                </c:pt>
                <c:pt idx="2">
                  <c:v>0.30955239921814198</c:v>
                </c:pt>
                <c:pt idx="3">
                  <c:v>5.9041972063452377E-3</c:v>
                </c:pt>
                <c:pt idx="4">
                  <c:v>5.0000000000000001E-3</c:v>
                </c:pt>
                <c:pt idx="5">
                  <c:v>7.1291597617982427E-2</c:v>
                </c:pt>
                <c:pt idx="6">
                  <c:v>9.3785290337413466E-2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0.4</c:v>
                </c:pt>
                <c:pt idx="12">
                  <c:v>8.446651562011788E-2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E-4BDF-A0F6-D2B75C4F1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DBHelvethaicaX-65Med" panose="02000506090000020004" pitchFamily="2" charset="-34"/>
          <a:cs typeface="DBHelvethaicaX-65Med" panose="0200050609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76377952755907"/>
          <c:y val="0.17570742336453227"/>
          <c:w val="0.61458355205599302"/>
          <c:h val="0.695754964591690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tint val="40000"/>
                      <a:lumMod val="60000"/>
                      <a:lumOff val="40000"/>
                    </a:schemeClr>
                  </a:gs>
                  <a:gs pos="0">
                    <a:schemeClr val="accent1">
                      <a:tint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17-4C0C-B454-CC3011A14B8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1">
                      <a:tint val="50000"/>
                      <a:lumMod val="60000"/>
                      <a:lumOff val="40000"/>
                    </a:schemeClr>
                  </a:gs>
                  <a:gs pos="0">
                    <a:schemeClr val="accent1">
                      <a:tint val="5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17-4C0C-B454-CC3011A14B8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1">
                      <a:tint val="60000"/>
                      <a:lumMod val="60000"/>
                      <a:lumOff val="40000"/>
                    </a:schemeClr>
                  </a:gs>
                  <a:gs pos="0">
                    <a:schemeClr val="accent1">
                      <a:tint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17-4C0C-B454-CC3011A14B88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1">
                      <a:tint val="70000"/>
                      <a:lumMod val="60000"/>
                      <a:lumOff val="40000"/>
                    </a:schemeClr>
                  </a:gs>
                  <a:gs pos="0">
                    <a:schemeClr val="accent1">
                      <a:tint val="7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17-4C0C-B454-CC3011A14B88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1">
                      <a:tint val="80000"/>
                      <a:lumMod val="60000"/>
                      <a:lumOff val="40000"/>
                    </a:schemeClr>
                  </a:gs>
                  <a:gs pos="0">
                    <a:schemeClr val="accent1">
                      <a:tint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317-4C0C-B454-CC3011A14B88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1">
                      <a:tint val="90000"/>
                      <a:lumMod val="60000"/>
                      <a:lumOff val="40000"/>
                    </a:schemeClr>
                  </a:gs>
                  <a:gs pos="0">
                    <a:schemeClr val="accent1">
                      <a:tint val="9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317-4C0C-B454-CC3011A14B88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317-4C0C-B454-CC3011A14B88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1">
                      <a:shade val="90000"/>
                      <a:lumMod val="60000"/>
                      <a:lumOff val="40000"/>
                    </a:schemeClr>
                  </a:gs>
                  <a:gs pos="0">
                    <a:schemeClr val="accent1">
                      <a:shade val="9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317-4C0C-B454-CC3011A14B88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1">
                      <a:shade val="80000"/>
                      <a:lumMod val="60000"/>
                      <a:lumOff val="40000"/>
                    </a:schemeClr>
                  </a:gs>
                  <a:gs pos="0">
                    <a:schemeClr val="accent1">
                      <a:shade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317-4C0C-B454-CC3011A14B88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1">
                      <a:shade val="70000"/>
                      <a:lumMod val="60000"/>
                      <a:lumOff val="40000"/>
                    </a:schemeClr>
                  </a:gs>
                  <a:gs pos="0">
                    <a:schemeClr val="accent1">
                      <a:shade val="7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317-4C0C-B454-CC3011A14B88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1">
                      <a:shade val="60000"/>
                      <a:lumMod val="60000"/>
                      <a:lumOff val="40000"/>
                    </a:schemeClr>
                  </a:gs>
                  <a:gs pos="0">
                    <a:schemeClr val="accent1">
                      <a:shade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317-4C0C-B454-CC3011A14B88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1">
                      <a:shade val="50000"/>
                      <a:lumMod val="60000"/>
                      <a:lumOff val="40000"/>
                    </a:schemeClr>
                  </a:gs>
                  <a:gs pos="0">
                    <a:schemeClr val="accent1">
                      <a:shade val="5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317-4C0C-B454-CC3011A14B88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shade val="40000"/>
                      <a:lumMod val="60000"/>
                      <a:lumOff val="40000"/>
                    </a:schemeClr>
                  </a:gs>
                  <a:gs pos="0">
                    <a:schemeClr val="accent1">
                      <a:shade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317-4C0C-B454-CC3011A14B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DBHelvethaicaX-65Med" panose="02000506090000020004" pitchFamily="2" charset="-34"/>
                    <a:ea typeface="+mn-ea"/>
                    <a:cs typeface="DBHelvethaicaX-65Med" panose="02000506090000020004" pitchFamily="2" charset="-34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'Allocation 2'!$A$4:$A$16</c:f>
              <c:strCache>
                <c:ptCount val="13"/>
                <c:pt idx="0">
                  <c:v>Global Bond</c:v>
                </c:pt>
                <c:pt idx="1">
                  <c:v>US Bond</c:v>
                </c:pt>
                <c:pt idx="2">
                  <c:v>Thai Bond</c:v>
                </c:pt>
                <c:pt idx="3">
                  <c:v>Emerging Bond</c:v>
                </c:pt>
                <c:pt idx="4">
                  <c:v>Global Stock</c:v>
                </c:pt>
                <c:pt idx="5">
                  <c:v>US Stock</c:v>
                </c:pt>
                <c:pt idx="6">
                  <c:v>Thai Stock</c:v>
                </c:pt>
                <c:pt idx="7">
                  <c:v>Emerging Stock</c:v>
                </c:pt>
                <c:pt idx="8">
                  <c:v>Global REIT</c:v>
                </c:pt>
                <c:pt idx="9">
                  <c:v>Thai REIT</c:v>
                </c:pt>
                <c:pt idx="10">
                  <c:v>Emerging REIT</c:v>
                </c:pt>
                <c:pt idx="11">
                  <c:v>deposit </c:v>
                </c:pt>
                <c:pt idx="12">
                  <c:v>Gold</c:v>
                </c:pt>
              </c:strCache>
            </c:strRef>
          </c:cat>
          <c:val>
            <c:numRef>
              <c:f>'Allocation 2'!$C$4:$C$16</c:f>
              <c:numCache>
                <c:formatCode>0.00%</c:formatCode>
                <c:ptCount val="13"/>
                <c:pt idx="0">
                  <c:v>0.01</c:v>
                </c:pt>
                <c:pt idx="1">
                  <c:v>0.01</c:v>
                </c:pt>
                <c:pt idx="2">
                  <c:v>0.3037496487827725</c:v>
                </c:pt>
                <c:pt idx="3">
                  <c:v>7.4598418076954026E-2</c:v>
                </c:pt>
                <c:pt idx="4">
                  <c:v>0.01</c:v>
                </c:pt>
                <c:pt idx="5">
                  <c:v>0.08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0.09</c:v>
                </c:pt>
                <c:pt idx="11">
                  <c:v>0.28999999999999998</c:v>
                </c:pt>
                <c:pt idx="12">
                  <c:v>9.1651890802553801E-2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317-4C0C-B454-CC3011A14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DBHelvethaicaX-65Med" panose="02000506090000020004" pitchFamily="2" charset="-34"/>
          <a:cs typeface="DBHelvethaicaX-65Med" panose="0200050609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76377952755907"/>
          <c:y val="0.17570742336453227"/>
          <c:w val="0.61458355205599302"/>
          <c:h val="0.695754964591690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tint val="40000"/>
                      <a:lumMod val="60000"/>
                      <a:lumOff val="40000"/>
                    </a:schemeClr>
                  </a:gs>
                  <a:gs pos="0">
                    <a:schemeClr val="accent1">
                      <a:tint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06-4D52-89FC-0D6BB3D47D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1">
                      <a:tint val="50000"/>
                      <a:lumMod val="60000"/>
                      <a:lumOff val="40000"/>
                    </a:schemeClr>
                  </a:gs>
                  <a:gs pos="0">
                    <a:schemeClr val="accent1">
                      <a:tint val="5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06-4D52-89FC-0D6BB3D47D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1">
                      <a:tint val="60000"/>
                      <a:lumMod val="60000"/>
                      <a:lumOff val="40000"/>
                    </a:schemeClr>
                  </a:gs>
                  <a:gs pos="0">
                    <a:schemeClr val="accent1">
                      <a:tint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06-4D52-89FC-0D6BB3D47D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1">
                      <a:tint val="70000"/>
                      <a:lumMod val="60000"/>
                      <a:lumOff val="40000"/>
                    </a:schemeClr>
                  </a:gs>
                  <a:gs pos="0">
                    <a:schemeClr val="accent1">
                      <a:tint val="7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06-4D52-89FC-0D6BB3D47D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1">
                      <a:tint val="80000"/>
                      <a:lumMod val="60000"/>
                      <a:lumOff val="40000"/>
                    </a:schemeClr>
                  </a:gs>
                  <a:gs pos="0">
                    <a:schemeClr val="accent1">
                      <a:tint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06-4D52-89FC-0D6BB3D47D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1">
                      <a:tint val="90000"/>
                      <a:lumMod val="60000"/>
                      <a:lumOff val="40000"/>
                    </a:schemeClr>
                  </a:gs>
                  <a:gs pos="0">
                    <a:schemeClr val="accent1">
                      <a:tint val="9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806-4D52-89FC-0D6BB3D47D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806-4D52-89FC-0D6BB3D47D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1">
                      <a:shade val="90000"/>
                      <a:lumMod val="60000"/>
                      <a:lumOff val="40000"/>
                    </a:schemeClr>
                  </a:gs>
                  <a:gs pos="0">
                    <a:schemeClr val="accent1">
                      <a:shade val="9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806-4D52-89FC-0D6BB3D47D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1">
                      <a:shade val="80000"/>
                      <a:lumMod val="60000"/>
                      <a:lumOff val="40000"/>
                    </a:schemeClr>
                  </a:gs>
                  <a:gs pos="0">
                    <a:schemeClr val="accent1">
                      <a:shade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806-4D52-89FC-0D6BB3D47D84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1">
                      <a:shade val="70000"/>
                      <a:lumMod val="60000"/>
                      <a:lumOff val="40000"/>
                    </a:schemeClr>
                  </a:gs>
                  <a:gs pos="0">
                    <a:schemeClr val="accent1">
                      <a:shade val="7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806-4D52-89FC-0D6BB3D47D84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1">
                      <a:shade val="60000"/>
                      <a:lumMod val="60000"/>
                      <a:lumOff val="40000"/>
                    </a:schemeClr>
                  </a:gs>
                  <a:gs pos="0">
                    <a:schemeClr val="accent1">
                      <a:shade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806-4D52-89FC-0D6BB3D47D84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1">
                      <a:shade val="50000"/>
                      <a:lumMod val="60000"/>
                      <a:lumOff val="40000"/>
                    </a:schemeClr>
                  </a:gs>
                  <a:gs pos="0">
                    <a:schemeClr val="accent1">
                      <a:shade val="5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806-4D52-89FC-0D6BB3D47D84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shade val="40000"/>
                      <a:lumMod val="60000"/>
                      <a:lumOff val="40000"/>
                    </a:schemeClr>
                  </a:gs>
                  <a:gs pos="0">
                    <a:schemeClr val="accent1">
                      <a:shade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806-4D52-89FC-0D6BB3D47D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DBHelvethaicaX-65Med" panose="02000506090000020004" pitchFamily="2" charset="-34"/>
                    <a:ea typeface="+mn-ea"/>
                    <a:cs typeface="DBHelvethaicaX-65Med" panose="02000506090000020004" pitchFamily="2" charset="-34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'Allocation 3'!$A$4:$A$16</c:f>
              <c:strCache>
                <c:ptCount val="13"/>
                <c:pt idx="0">
                  <c:v>Global Bond</c:v>
                </c:pt>
                <c:pt idx="1">
                  <c:v>US Bond</c:v>
                </c:pt>
                <c:pt idx="2">
                  <c:v>Thai Bond</c:v>
                </c:pt>
                <c:pt idx="3">
                  <c:v>Emerging Bond</c:v>
                </c:pt>
                <c:pt idx="4">
                  <c:v>Global Stock</c:v>
                </c:pt>
                <c:pt idx="5">
                  <c:v>US Stock</c:v>
                </c:pt>
                <c:pt idx="6">
                  <c:v>Thai Stock</c:v>
                </c:pt>
                <c:pt idx="7">
                  <c:v>Emerging Stock</c:v>
                </c:pt>
                <c:pt idx="8">
                  <c:v>Global REIT</c:v>
                </c:pt>
                <c:pt idx="9">
                  <c:v>Thai REIT</c:v>
                </c:pt>
                <c:pt idx="10">
                  <c:v>Emerging REIT</c:v>
                </c:pt>
                <c:pt idx="11">
                  <c:v>deposit </c:v>
                </c:pt>
                <c:pt idx="12">
                  <c:v>Gold</c:v>
                </c:pt>
              </c:strCache>
            </c:strRef>
          </c:cat>
          <c:val>
            <c:numRef>
              <c:f>'Allocation 3'!$C$4:$C$16</c:f>
              <c:numCache>
                <c:formatCode>0.00%</c:formatCode>
                <c:ptCount val="13"/>
                <c:pt idx="0">
                  <c:v>0.01</c:v>
                </c:pt>
                <c:pt idx="1">
                  <c:v>1.037052622203502E-2</c:v>
                </c:pt>
                <c:pt idx="2">
                  <c:v>0.19999999999999996</c:v>
                </c:pt>
                <c:pt idx="3">
                  <c:v>8.9648112361685905E-2</c:v>
                </c:pt>
                <c:pt idx="4">
                  <c:v>0.01</c:v>
                </c:pt>
                <c:pt idx="5">
                  <c:v>0.12534079358192879</c:v>
                </c:pt>
                <c:pt idx="6">
                  <c:v>0.16185852035504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0.19999999999999996</c:v>
                </c:pt>
                <c:pt idx="12">
                  <c:v>0.15278204747931001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06-4D52-89FC-0D6BB3D47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DBHelvethaicaX-65Med" panose="02000506090000020004" pitchFamily="2" charset="-34"/>
          <a:cs typeface="DBHelvethaicaX-65Med" panose="0200050609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76377952755907"/>
          <c:y val="0.17570742336453227"/>
          <c:w val="0.61458355205599302"/>
          <c:h val="0.695754964591690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tint val="40000"/>
                      <a:lumMod val="60000"/>
                      <a:lumOff val="40000"/>
                    </a:schemeClr>
                  </a:gs>
                  <a:gs pos="0">
                    <a:schemeClr val="accent1">
                      <a:tint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75-4198-8635-E810CBE5287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1">
                      <a:tint val="50000"/>
                      <a:lumMod val="60000"/>
                      <a:lumOff val="40000"/>
                    </a:schemeClr>
                  </a:gs>
                  <a:gs pos="0">
                    <a:schemeClr val="accent1">
                      <a:tint val="5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75-4198-8635-E810CBE5287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1">
                      <a:tint val="60000"/>
                      <a:lumMod val="60000"/>
                      <a:lumOff val="40000"/>
                    </a:schemeClr>
                  </a:gs>
                  <a:gs pos="0">
                    <a:schemeClr val="accent1">
                      <a:tint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75-4198-8635-E810CBE5287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1">
                      <a:tint val="70000"/>
                      <a:lumMod val="60000"/>
                      <a:lumOff val="40000"/>
                    </a:schemeClr>
                  </a:gs>
                  <a:gs pos="0">
                    <a:schemeClr val="accent1">
                      <a:tint val="7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75-4198-8635-E810CBE52871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1">
                      <a:tint val="80000"/>
                      <a:lumMod val="60000"/>
                      <a:lumOff val="40000"/>
                    </a:schemeClr>
                  </a:gs>
                  <a:gs pos="0">
                    <a:schemeClr val="accent1">
                      <a:tint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75-4198-8635-E810CBE52871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1">
                      <a:tint val="90000"/>
                      <a:lumMod val="60000"/>
                      <a:lumOff val="40000"/>
                    </a:schemeClr>
                  </a:gs>
                  <a:gs pos="0">
                    <a:schemeClr val="accent1">
                      <a:tint val="9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975-4198-8635-E810CBE52871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975-4198-8635-E810CBE52871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1">
                      <a:shade val="90000"/>
                      <a:lumMod val="60000"/>
                      <a:lumOff val="40000"/>
                    </a:schemeClr>
                  </a:gs>
                  <a:gs pos="0">
                    <a:schemeClr val="accent1">
                      <a:shade val="9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975-4198-8635-E810CBE52871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1">
                      <a:shade val="80000"/>
                      <a:lumMod val="60000"/>
                      <a:lumOff val="40000"/>
                    </a:schemeClr>
                  </a:gs>
                  <a:gs pos="0">
                    <a:schemeClr val="accent1">
                      <a:shade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975-4198-8635-E810CBE52871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1">
                      <a:shade val="70000"/>
                      <a:lumMod val="60000"/>
                      <a:lumOff val="40000"/>
                    </a:schemeClr>
                  </a:gs>
                  <a:gs pos="0">
                    <a:schemeClr val="accent1">
                      <a:shade val="7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975-4198-8635-E810CBE52871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1">
                      <a:shade val="60000"/>
                      <a:lumMod val="60000"/>
                      <a:lumOff val="40000"/>
                    </a:schemeClr>
                  </a:gs>
                  <a:gs pos="0">
                    <a:schemeClr val="accent1">
                      <a:shade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975-4198-8635-E810CBE52871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1">
                      <a:shade val="50000"/>
                      <a:lumMod val="60000"/>
                      <a:lumOff val="40000"/>
                    </a:schemeClr>
                  </a:gs>
                  <a:gs pos="0">
                    <a:schemeClr val="accent1">
                      <a:shade val="5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975-4198-8635-E810CBE52871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shade val="40000"/>
                      <a:lumMod val="60000"/>
                      <a:lumOff val="40000"/>
                    </a:schemeClr>
                  </a:gs>
                  <a:gs pos="0">
                    <a:schemeClr val="accent1">
                      <a:shade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975-4198-8635-E810CBE528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DBHelvethaicaX-65Med" panose="02000506090000020004" pitchFamily="2" charset="-34"/>
                    <a:ea typeface="+mn-ea"/>
                    <a:cs typeface="DBHelvethaicaX-65Med" panose="02000506090000020004" pitchFamily="2" charset="-34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'Allocation 4'!$A$4:$A$16</c:f>
              <c:strCache>
                <c:ptCount val="13"/>
                <c:pt idx="0">
                  <c:v>Global Bond</c:v>
                </c:pt>
                <c:pt idx="1">
                  <c:v>US Bond</c:v>
                </c:pt>
                <c:pt idx="2">
                  <c:v>Thai Bond</c:v>
                </c:pt>
                <c:pt idx="3">
                  <c:v>Emerging Bond</c:v>
                </c:pt>
                <c:pt idx="4">
                  <c:v>Global Stock</c:v>
                </c:pt>
                <c:pt idx="5">
                  <c:v>US Stock</c:v>
                </c:pt>
                <c:pt idx="6">
                  <c:v>Thai Stock</c:v>
                </c:pt>
                <c:pt idx="7">
                  <c:v>Emerging Stock</c:v>
                </c:pt>
                <c:pt idx="8">
                  <c:v>Global REIT</c:v>
                </c:pt>
                <c:pt idx="9">
                  <c:v>Thai REIT</c:v>
                </c:pt>
                <c:pt idx="10">
                  <c:v>Emerging REIT</c:v>
                </c:pt>
                <c:pt idx="11">
                  <c:v>deposit </c:v>
                </c:pt>
                <c:pt idx="12">
                  <c:v>Gold</c:v>
                </c:pt>
              </c:strCache>
            </c:strRef>
          </c:cat>
          <c:val>
            <c:numRef>
              <c:f>'Allocation 4'!$C$4:$C$16</c:f>
              <c:numCache>
                <c:formatCode>0.00%</c:formatCode>
                <c:ptCount val="13"/>
                <c:pt idx="0">
                  <c:v>0.01</c:v>
                </c:pt>
                <c:pt idx="1">
                  <c:v>0.01</c:v>
                </c:pt>
                <c:pt idx="2">
                  <c:v>0.31999999999999984</c:v>
                </c:pt>
                <c:pt idx="3">
                  <c:v>0.01</c:v>
                </c:pt>
                <c:pt idx="4">
                  <c:v>0.01</c:v>
                </c:pt>
                <c:pt idx="5">
                  <c:v>0.14741991835545565</c:v>
                </c:pt>
                <c:pt idx="6">
                  <c:v>9.2580081644544399E-2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6975-4198-8635-E810CBE5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DBHelvethaicaX-65Med" panose="02000506090000020004" pitchFamily="2" charset="-34"/>
          <a:cs typeface="DBHelvethaicaX-65Med" panose="0200050609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62</xdr:row>
      <xdr:rowOff>24424</xdr:rowOff>
    </xdr:from>
    <xdr:to>
      <xdr:col>12</xdr:col>
      <xdr:colOff>1028700</xdr:colOff>
      <xdr:row>76</xdr:row>
      <xdr:rowOff>128222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C8DA27-8091-44D1-9149-FD80DE598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222808</xdr:colOff>
      <xdr:row>39</xdr:row>
      <xdr:rowOff>128114</xdr:rowOff>
    </xdr:from>
    <xdr:to>
      <xdr:col>10</xdr:col>
      <xdr:colOff>467896</xdr:colOff>
      <xdr:row>44</xdr:row>
      <xdr:rowOff>66842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DC58F-F6F1-4211-C2A7-12F1F3DB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352" y="8477807"/>
          <a:ext cx="2066535" cy="102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3</xdr:row>
      <xdr:rowOff>50800</xdr:rowOff>
    </xdr:from>
    <xdr:to>
      <xdr:col>12</xdr:col>
      <xdr:colOff>57149</xdr:colOff>
      <xdr:row>21</xdr:row>
      <xdr:rowOff>203200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220BFC-7B1F-10F5-EB5D-84337FEEB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12700</xdr:rowOff>
    </xdr:from>
    <xdr:to>
      <xdr:col>12</xdr:col>
      <xdr:colOff>66675</xdr:colOff>
      <xdr:row>21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BE398F-5EC0-4706-B565-06D757947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12</xdr:col>
      <xdr:colOff>66675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09269D-0411-4F9B-A895-DD2781B24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12</xdr:col>
      <xdr:colOff>66675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A35719-ECDD-427B-83A9-37D559B16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8FB6-EA28-4EA5-9FAA-F060656DD319}">
  <dimension ref="A1:P108"/>
  <sheetViews>
    <sheetView showGridLines="0" tabSelected="1" topLeftCell="A49" zoomScale="110" zoomScaleNormal="145" workbookViewId="0">
      <selection activeCell="H81" sqref="H81"/>
    </sheetView>
  </sheetViews>
  <sheetFormatPr defaultColWidth="0" defaultRowHeight="15.6" zeroHeight="1"/>
  <cols>
    <col min="1" max="1" width="3.5703125" style="52" customWidth="1"/>
    <col min="2" max="3" width="4.85546875" style="52" customWidth="1"/>
    <col min="4" max="4" width="88.7109375" style="52" bestFit="1" customWidth="1"/>
    <col min="5" max="5" width="22.28515625" style="52" bestFit="1" customWidth="1"/>
    <col min="6" max="6" width="21.85546875" style="52" bestFit="1" customWidth="1"/>
    <col min="7" max="7" width="11" style="52" customWidth="1"/>
    <col min="8" max="8" width="11.28515625" style="52" bestFit="1" customWidth="1"/>
    <col min="9" max="9" width="6.5703125" style="52" customWidth="1"/>
    <col min="10" max="10" width="3.7109375" style="52" customWidth="1"/>
    <col min="11" max="11" width="41.140625" style="52" customWidth="1"/>
    <col min="12" max="12" width="18" style="52" customWidth="1"/>
    <col min="13" max="13" width="15.5703125" style="52" customWidth="1"/>
    <col min="14" max="14" width="9.140625" style="52" customWidth="1"/>
    <col min="15" max="15" width="3.7109375" style="5" customWidth="1"/>
    <col min="16" max="16" width="8.7109375" style="5" hidden="1" customWidth="1"/>
    <col min="17" max="16384" width="8.7109375" style="52" hidden="1"/>
  </cols>
  <sheetData>
    <row r="1" spans="1:11" s="52" customFormat="1">
      <c r="A1" s="51" t="s">
        <v>0</v>
      </c>
    </row>
    <row r="2" spans="1:11" s="52" customFormat="1">
      <c r="A2" s="51">
        <v>1</v>
      </c>
      <c r="B2" s="51" t="s">
        <v>1</v>
      </c>
      <c r="C2" s="51"/>
    </row>
    <row r="3" spans="1:11" s="52" customFormat="1">
      <c r="B3" s="52">
        <v>1.1000000000000001</v>
      </c>
      <c r="C3" s="51" t="s">
        <v>2</v>
      </c>
      <c r="E3" s="47">
        <v>60</v>
      </c>
      <c r="F3" s="52" t="s">
        <v>3</v>
      </c>
      <c r="J3" s="53"/>
      <c r="K3" s="52" t="s">
        <v>4</v>
      </c>
    </row>
    <row r="4" spans="1:11" s="52" customFormat="1">
      <c r="B4" s="52">
        <v>1.2</v>
      </c>
      <c r="C4" s="51" t="s">
        <v>5</v>
      </c>
      <c r="J4" s="54"/>
      <c r="K4" s="52" t="s">
        <v>6</v>
      </c>
    </row>
    <row r="5" spans="1:11" s="52" customFormat="1">
      <c r="C5" s="52" t="s">
        <v>7</v>
      </c>
      <c r="D5" s="51" t="s">
        <v>8</v>
      </c>
      <c r="F5" s="55"/>
      <c r="G5" s="55"/>
      <c r="H5" s="55"/>
      <c r="I5" s="55"/>
    </row>
    <row r="6" spans="1:11" s="52" customFormat="1">
      <c r="D6" s="52" t="s">
        <v>9</v>
      </c>
      <c r="E6" s="48">
        <v>0</v>
      </c>
      <c r="F6" s="52" t="s">
        <v>10</v>
      </c>
    </row>
    <row r="7" spans="1:11" s="52" customFormat="1">
      <c r="D7" s="52" t="s">
        <v>11</v>
      </c>
      <c r="E7" s="48">
        <v>43200</v>
      </c>
      <c r="F7" s="52" t="s">
        <v>10</v>
      </c>
      <c r="J7" s="51"/>
    </row>
    <row r="8" spans="1:11" s="52" customFormat="1">
      <c r="D8" s="56" t="s">
        <v>12</v>
      </c>
      <c r="E8" s="57">
        <f>E6+E7</f>
        <v>43200</v>
      </c>
      <c r="F8" s="52" t="s">
        <v>10</v>
      </c>
    </row>
    <row r="9" spans="1:11" s="52" customFormat="1">
      <c r="C9" s="52" t="s">
        <v>13</v>
      </c>
      <c r="D9" s="51" t="s">
        <v>14</v>
      </c>
    </row>
    <row r="10" spans="1:11" s="52" customFormat="1">
      <c r="B10" s="52">
        <v>1.3</v>
      </c>
      <c r="C10" s="51" t="s">
        <v>15</v>
      </c>
    </row>
    <row r="11" spans="1:11" s="52" customFormat="1">
      <c r="D11" s="52" t="s">
        <v>16</v>
      </c>
      <c r="E11" s="48">
        <f>30000*12</f>
        <v>360000</v>
      </c>
      <c r="F11" s="52" t="s">
        <v>10</v>
      </c>
    </row>
    <row r="12" spans="1:11" s="52" customFormat="1">
      <c r="D12" s="52" t="s">
        <v>17</v>
      </c>
      <c r="E12" s="48">
        <v>0</v>
      </c>
      <c r="F12" s="52" t="s">
        <v>10</v>
      </c>
    </row>
    <row r="13" spans="1:11" s="52" customFormat="1">
      <c r="D13" s="52" t="s">
        <v>18</v>
      </c>
      <c r="E13" s="48">
        <v>0</v>
      </c>
      <c r="F13" s="52" t="s">
        <v>10</v>
      </c>
      <c r="J13" s="51"/>
    </row>
    <row r="14" spans="1:11" s="52" customFormat="1">
      <c r="D14" s="52" t="s">
        <v>19</v>
      </c>
      <c r="E14" s="48">
        <v>35000</v>
      </c>
      <c r="F14" s="52" t="s">
        <v>10</v>
      </c>
    </row>
    <row r="15" spans="1:11" s="52" customFormat="1">
      <c r="D15" s="52" t="s">
        <v>20</v>
      </c>
      <c r="E15" s="48">
        <v>0</v>
      </c>
      <c r="F15" s="52" t="s">
        <v>10</v>
      </c>
    </row>
    <row r="16" spans="1:11" s="52" customFormat="1">
      <c r="D16" s="52" t="s">
        <v>21</v>
      </c>
      <c r="E16" s="48">
        <v>0</v>
      </c>
      <c r="F16" s="52" t="s">
        <v>10</v>
      </c>
    </row>
    <row r="17" spans="1:10" s="52" customFormat="1">
      <c r="D17" s="56" t="s">
        <v>22</v>
      </c>
      <c r="E17" s="57">
        <f>SUM(E11:E16)</f>
        <v>395000</v>
      </c>
      <c r="F17" s="52" t="s">
        <v>10</v>
      </c>
    </row>
    <row r="18" spans="1:10" s="52" customFormat="1">
      <c r="B18" s="52">
        <v>1.4</v>
      </c>
      <c r="C18" s="51" t="s">
        <v>23</v>
      </c>
      <c r="D18" s="58"/>
    </row>
    <row r="19" spans="1:10" s="52" customFormat="1">
      <c r="D19" s="52" t="s">
        <v>24</v>
      </c>
      <c r="E19" s="48">
        <f>250000+800000</f>
        <v>1050000</v>
      </c>
      <c r="F19" s="52" t="s">
        <v>25</v>
      </c>
    </row>
    <row r="20" spans="1:10" s="52" customFormat="1">
      <c r="D20" s="52" t="s">
        <v>26</v>
      </c>
      <c r="E20" s="48"/>
      <c r="F20" s="52" t="s">
        <v>25</v>
      </c>
    </row>
    <row r="21" spans="1:10" s="52" customFormat="1">
      <c r="D21" s="52" t="s">
        <v>27</v>
      </c>
      <c r="E21" s="48">
        <v>2000000</v>
      </c>
      <c r="F21" s="52" t="s">
        <v>25</v>
      </c>
      <c r="J21" s="51"/>
    </row>
    <row r="22" spans="1:10" s="52" customFormat="1">
      <c r="D22" s="52" t="s">
        <v>28</v>
      </c>
      <c r="E22" s="48">
        <v>500000</v>
      </c>
      <c r="F22" s="52" t="s">
        <v>25</v>
      </c>
      <c r="J22" s="51"/>
    </row>
    <row r="23" spans="1:10" s="52" customFormat="1">
      <c r="D23" s="52" t="s">
        <v>29</v>
      </c>
      <c r="E23" s="48">
        <v>0</v>
      </c>
      <c r="F23" s="52" t="s">
        <v>25</v>
      </c>
      <c r="J23" s="59"/>
    </row>
    <row r="24" spans="1:10" s="52" customFormat="1">
      <c r="D24" s="52" t="s">
        <v>30</v>
      </c>
      <c r="E24" s="47">
        <v>0</v>
      </c>
      <c r="F24" s="52" t="s">
        <v>25</v>
      </c>
    </row>
    <row r="25" spans="1:10" s="52" customFormat="1">
      <c r="D25" s="52" t="s">
        <v>31</v>
      </c>
      <c r="E25" s="48">
        <v>0</v>
      </c>
      <c r="F25" s="52" t="s">
        <v>25</v>
      </c>
    </row>
    <row r="26" spans="1:10" s="52" customFormat="1">
      <c r="D26" s="52" t="s">
        <v>32</v>
      </c>
      <c r="E26" s="48">
        <v>50000</v>
      </c>
      <c r="F26" s="52" t="s">
        <v>25</v>
      </c>
    </row>
    <row r="27" spans="1:10" s="52" customFormat="1">
      <c r="D27" s="52" t="s">
        <v>33</v>
      </c>
      <c r="E27" s="48">
        <v>50000</v>
      </c>
      <c r="F27" s="52" t="s">
        <v>25</v>
      </c>
    </row>
    <row r="28" spans="1:10" s="52" customFormat="1">
      <c r="D28" s="56" t="s">
        <v>34</v>
      </c>
      <c r="E28" s="57">
        <f>SUM(E19:E27)</f>
        <v>3650000</v>
      </c>
      <c r="F28" s="52" t="s">
        <v>25</v>
      </c>
    </row>
    <row r="29" spans="1:10" s="52" customFormat="1">
      <c r="D29" s="51"/>
      <c r="E29" s="51"/>
      <c r="F29" s="51"/>
    </row>
    <row r="30" spans="1:10" s="52" customFormat="1">
      <c r="A30" s="51">
        <v>2</v>
      </c>
      <c r="B30" s="51" t="s">
        <v>35</v>
      </c>
      <c r="D30" s="51"/>
      <c r="E30" s="51"/>
      <c r="F30" s="51"/>
    </row>
    <row r="31" spans="1:10" s="52" customFormat="1">
      <c r="C31" s="51" t="s">
        <v>36</v>
      </c>
    </row>
    <row r="32" spans="1:10" s="52" customFormat="1">
      <c r="D32" s="52" t="s">
        <v>34</v>
      </c>
      <c r="E32" s="57">
        <f>E28</f>
        <v>3650000</v>
      </c>
      <c r="F32" s="52" t="s">
        <v>25</v>
      </c>
    </row>
    <row r="33" spans="1:10" s="52" customFormat="1">
      <c r="D33" s="52" t="s">
        <v>37</v>
      </c>
      <c r="E33" s="131">
        <f>E17-E8</f>
        <v>351800</v>
      </c>
      <c r="F33" s="52" t="s">
        <v>25</v>
      </c>
    </row>
    <row r="34" spans="1:10" s="52" customFormat="1">
      <c r="J34" s="59"/>
    </row>
    <row r="35" spans="1:10" s="52" customFormat="1">
      <c r="C35" s="51" t="s">
        <v>38</v>
      </c>
    </row>
    <row r="36" spans="1:10" s="52" customFormat="1">
      <c r="D36" s="52" t="s">
        <v>39</v>
      </c>
      <c r="E36" s="128">
        <f>IF((E32/E33)&gt;0,(E32/E33),"อยู่รอดถาวร")</f>
        <v>10.37521318931211</v>
      </c>
      <c r="F36" s="52" t="s">
        <v>40</v>
      </c>
    </row>
    <row r="37" spans="1:10" s="52" customFormat="1">
      <c r="D37" s="52" t="s">
        <v>41</v>
      </c>
      <c r="E37" s="62" t="str">
        <f>IF(E36&lt;20,"ต่ำกว่าเกณฑ์มาตรฐาน","อยู่ในเกณฑ์มาตรฐาน")</f>
        <v>ต่ำกว่าเกณฑ์มาตรฐาน</v>
      </c>
    </row>
    <row r="38" spans="1:10" s="52" customFormat="1"/>
    <row r="39" spans="1:10" s="52" customFormat="1">
      <c r="D39" s="52" t="s">
        <v>42</v>
      </c>
      <c r="E39" s="63">
        <f>IF(E33&gt;0,100%/E36,0%)</f>
        <v>9.6383561643835616E-2</v>
      </c>
    </row>
    <row r="40" spans="1:10" s="52" customFormat="1">
      <c r="J40" s="51"/>
    </row>
    <row r="41" spans="1:10" s="52" customFormat="1">
      <c r="A41" s="51" t="s">
        <v>43</v>
      </c>
      <c r="D41" s="51"/>
      <c r="E41" s="51"/>
      <c r="J41" s="59"/>
    </row>
    <row r="42" spans="1:10" s="52" customFormat="1">
      <c r="A42" s="51">
        <v>3</v>
      </c>
      <c r="B42" s="51" t="s">
        <v>44</v>
      </c>
      <c r="E42" s="51"/>
      <c r="F42" s="51"/>
    </row>
    <row r="43" spans="1:10" s="52" customFormat="1">
      <c r="B43" s="51" t="s">
        <v>45</v>
      </c>
      <c r="C43" s="51"/>
      <c r="E43" s="51"/>
      <c r="F43" s="51"/>
    </row>
    <row r="44" spans="1:10" s="52" customFormat="1">
      <c r="C44" s="52" t="s">
        <v>46</v>
      </c>
      <c r="E44" s="57">
        <f>ABS((E28/20)+E8-E17)</f>
        <v>169300</v>
      </c>
      <c r="F44" s="52" t="s">
        <v>10</v>
      </c>
    </row>
    <row r="45" spans="1:10" s="52" customFormat="1">
      <c r="C45" s="52" t="s">
        <v>47</v>
      </c>
      <c r="E45" s="60">
        <f>E44/12</f>
        <v>14108.333333333334</v>
      </c>
      <c r="F45" s="51" t="s">
        <v>48</v>
      </c>
      <c r="J45" s="59"/>
    </row>
    <row r="46" spans="1:10" s="52" customFormat="1">
      <c r="B46" s="52">
        <v>3.1</v>
      </c>
      <c r="C46" s="52" t="s">
        <v>49</v>
      </c>
    </row>
    <row r="47" spans="1:10" s="52" customFormat="1">
      <c r="C47" s="52" t="s">
        <v>50</v>
      </c>
      <c r="D47" s="52" t="s">
        <v>51</v>
      </c>
    </row>
    <row r="48" spans="1:10" s="52" customFormat="1">
      <c r="C48" s="52" t="s">
        <v>52</v>
      </c>
      <c r="D48" s="52" t="s">
        <v>53</v>
      </c>
      <c r="E48" s="51"/>
      <c r="F48" s="51"/>
    </row>
    <row r="49" spans="2:6" s="52" customFormat="1">
      <c r="C49" s="52" t="s">
        <v>54</v>
      </c>
      <c r="D49" s="52" t="s">
        <v>55</v>
      </c>
    </row>
    <row r="50" spans="2:6" s="52" customFormat="1">
      <c r="C50" s="52" t="s">
        <v>56</v>
      </c>
      <c r="D50" s="52" t="s">
        <v>57</v>
      </c>
    </row>
    <row r="51" spans="2:6" s="52" customFormat="1">
      <c r="B51" s="52">
        <v>3.2</v>
      </c>
      <c r="C51" s="52" t="s">
        <v>58</v>
      </c>
    </row>
    <row r="52" spans="2:6" s="52" customFormat="1">
      <c r="C52" s="52" t="s">
        <v>59</v>
      </c>
      <c r="E52" s="48">
        <v>0</v>
      </c>
      <c r="F52" s="52" t="s">
        <v>25</v>
      </c>
    </row>
    <row r="53" spans="2:6" s="52" customFormat="1">
      <c r="C53" s="52" t="s">
        <v>60</v>
      </c>
      <c r="E53" s="48">
        <v>5000</v>
      </c>
      <c r="F53" s="52" t="s">
        <v>25</v>
      </c>
    </row>
    <row r="54" spans="2:6" s="52" customFormat="1">
      <c r="C54" s="52" t="s">
        <v>61</v>
      </c>
      <c r="D54" s="51"/>
      <c r="E54" s="60">
        <f>SUM(E52:E53)</f>
        <v>5000</v>
      </c>
      <c r="F54" s="52" t="s">
        <v>25</v>
      </c>
    </row>
    <row r="55" spans="2:6" s="52" customFormat="1">
      <c r="C55" s="52" t="s">
        <v>38</v>
      </c>
      <c r="D55" s="51"/>
      <c r="E55" s="128">
        <f>IF((E33-12*E54)&gt;0,(E32/(E33-12*E54)),"อยู่รอดถาวร")</f>
        <v>12.508567511994517</v>
      </c>
      <c r="F55" s="52" t="s">
        <v>40</v>
      </c>
    </row>
    <row r="56" spans="2:6" s="52" customFormat="1">
      <c r="D56" s="51"/>
    </row>
    <row r="57" spans="2:6" s="52" customFormat="1">
      <c r="B57" s="52">
        <v>3.3</v>
      </c>
      <c r="C57" s="52" t="s">
        <v>62</v>
      </c>
    </row>
    <row r="58" spans="2:6" s="52" customFormat="1">
      <c r="C58" s="52" t="s">
        <v>63</v>
      </c>
      <c r="D58" s="52" t="s">
        <v>64</v>
      </c>
    </row>
    <row r="59" spans="2:6" s="52" customFormat="1">
      <c r="C59" s="52" t="s">
        <v>65</v>
      </c>
      <c r="D59" s="52" t="s">
        <v>66</v>
      </c>
      <c r="E59" s="51"/>
      <c r="F59" s="51"/>
    </row>
    <row r="60" spans="2:6" s="52" customFormat="1">
      <c r="C60" s="52" t="s">
        <v>67</v>
      </c>
      <c r="D60" s="52" t="s">
        <v>68</v>
      </c>
      <c r="E60" s="51"/>
      <c r="F60" s="51"/>
    </row>
    <row r="61" spans="2:6" s="52" customFormat="1">
      <c r="B61" s="52">
        <v>3.4</v>
      </c>
      <c r="C61" s="52" t="s">
        <v>69</v>
      </c>
      <c r="D61" s="51"/>
      <c r="E61" s="51"/>
      <c r="F61" s="51"/>
    </row>
    <row r="62" spans="2:6" s="52" customFormat="1">
      <c r="C62" s="51" t="s">
        <v>70</v>
      </c>
      <c r="E62" s="48">
        <v>1500000</v>
      </c>
      <c r="F62" s="52" t="s">
        <v>25</v>
      </c>
    </row>
    <row r="63" spans="2:6" s="52" customFormat="1">
      <c r="C63" s="52" t="s">
        <v>71</v>
      </c>
      <c r="E63" s="49">
        <v>0.6</v>
      </c>
      <c r="F63" s="52" t="s">
        <v>72</v>
      </c>
    </row>
    <row r="64" spans="2:6" s="52" customFormat="1">
      <c r="C64" s="52" t="s">
        <v>73</v>
      </c>
      <c r="E64" s="47">
        <v>20</v>
      </c>
      <c r="F64" s="52" t="s">
        <v>3</v>
      </c>
    </row>
    <row r="65" spans="1:13" s="52" customFormat="1">
      <c r="C65" s="52" t="s">
        <v>74</v>
      </c>
      <c r="E65" s="49">
        <v>0.05</v>
      </c>
      <c r="F65" s="52" t="s">
        <v>75</v>
      </c>
    </row>
    <row r="66" spans="1:13" s="52" customFormat="1">
      <c r="C66" s="51" t="s">
        <v>76</v>
      </c>
      <c r="F66" s="64">
        <f>PMT(E65/12,E64*12,0,-E62*E63)</f>
        <v>2189.6016529499166</v>
      </c>
      <c r="G66" s="52" t="s">
        <v>48</v>
      </c>
    </row>
    <row r="67" spans="1:13" s="52" customFormat="1">
      <c r="C67" s="52" t="s">
        <v>38</v>
      </c>
      <c r="D67" s="51"/>
      <c r="F67" s="128">
        <f>IF((E33-(12*E54)-(12*F66))&gt;0,E32/((E33-(12*E54)-(12*F66))),"อยู่รอดถาวร")</f>
        <v>13.746362948638296</v>
      </c>
      <c r="G67" s="52" t="s">
        <v>40</v>
      </c>
    </row>
    <row r="68" spans="1:13" s="52" customFormat="1">
      <c r="D68" s="51"/>
      <c r="E68" s="51"/>
      <c r="F68" s="51"/>
    </row>
    <row r="69" spans="1:13" s="52" customFormat="1">
      <c r="A69" s="51">
        <v>4</v>
      </c>
      <c r="B69" s="51" t="s">
        <v>77</v>
      </c>
      <c r="D69" s="51"/>
      <c r="E69" s="51"/>
      <c r="F69" s="51"/>
    </row>
    <row r="70" spans="1:13" s="52" customFormat="1">
      <c r="B70" s="51">
        <v>4.0999999999999996</v>
      </c>
      <c r="C70" s="51" t="s">
        <v>78</v>
      </c>
      <c r="E70" s="50" t="s">
        <v>79</v>
      </c>
      <c r="F70" s="83" t="s">
        <v>80</v>
      </c>
      <c r="G70" s="65" t="s">
        <v>81</v>
      </c>
      <c r="H70" s="65"/>
    </row>
    <row r="71" spans="1:13" s="52" customFormat="1" hidden="1">
      <c r="G71" s="65" t="s">
        <v>79</v>
      </c>
      <c r="H71" s="65"/>
    </row>
    <row r="72" spans="1:13" s="52" customFormat="1" hidden="1">
      <c r="G72" s="65" t="s">
        <v>82</v>
      </c>
      <c r="H72" s="65"/>
    </row>
    <row r="73" spans="1:13" s="52" customFormat="1" hidden="1">
      <c r="G73" s="65" t="s">
        <v>83</v>
      </c>
      <c r="H73" s="65"/>
    </row>
    <row r="74" spans="1:13" s="52" customFormat="1" ht="8.1" customHeight="1"/>
    <row r="75" spans="1:13" s="52" customFormat="1">
      <c r="C75" s="51" t="s">
        <v>78</v>
      </c>
      <c r="F75" s="66" t="str">
        <f>E70</f>
        <v>เสี่ยงต่ำ</v>
      </c>
    </row>
    <row r="76" spans="1:13" s="52" customFormat="1">
      <c r="B76" s="51">
        <v>4.2</v>
      </c>
      <c r="C76" s="51" t="s">
        <v>84</v>
      </c>
    </row>
    <row r="77" spans="1:13" s="52" customFormat="1">
      <c r="C77" s="52" t="s">
        <v>85</v>
      </c>
      <c r="D77" s="52" t="s">
        <v>86</v>
      </c>
      <c r="F77" s="67">
        <f>VLOOKUP(F75,Port!D50:$G$53,3,0)</f>
        <v>4.5666239673001596E-2</v>
      </c>
      <c r="G77" s="52" t="s">
        <v>75</v>
      </c>
      <c r="H77" s="68" t="s">
        <v>87</v>
      </c>
    </row>
    <row r="78" spans="1:13" s="52" customFormat="1">
      <c r="D78" s="52" t="s">
        <v>88</v>
      </c>
      <c r="F78" s="128">
        <f>IF(F67="อยู่รอดถาวร","อยู่รอดถาวร",IF(E70=RS!C1,VLOOKUP(ROUNDDOWN(F67,0),RS!$A:$K,4,0),(IF(E70=RS!F1,VLOOKUP(ROUNDDOWN(F67,0),RS!$A:$K,7,0),VLOOKUP(ROUNDDOWN(F67,0),RS!$A:$K,10,0))))/12)</f>
        <v>15.767749999999999</v>
      </c>
      <c r="G78" s="52" t="s">
        <v>3</v>
      </c>
      <c r="H78" s="69"/>
      <c r="J78" s="51" t="s">
        <v>89</v>
      </c>
    </row>
    <row r="79" spans="1:13" s="52" customFormat="1">
      <c r="D79" s="52" t="s">
        <v>90</v>
      </c>
      <c r="F79" s="61">
        <f>IF(F78="อยู่รอดถาวร","",F78-F67)</f>
        <v>2.0213870513617032</v>
      </c>
      <c r="G79" s="52" t="s">
        <v>3</v>
      </c>
      <c r="H79" s="69"/>
      <c r="K79" s="52" t="s">
        <v>91</v>
      </c>
      <c r="M79" s="63">
        <f>SUM(E19:E20)/SUM(E19:E26)</f>
        <v>0.29166666666666669</v>
      </c>
    </row>
    <row r="80" spans="1:13" s="52" customFormat="1">
      <c r="D80" s="52" t="s">
        <v>92</v>
      </c>
      <c r="F80" s="63">
        <f>IF(F78="อยู่รอดถาวร",100%,IF(E70=RS!C1,VLOOKUP(ROUNDDOWN(F67,0),RS!$M:$W,4,0),(IF(E70=RS!F1,VLOOKUP(ROUNDDOWN(F67,0),RS!$M:$W,7,0),VLOOKUP(ROUNDDOWN(F67,0),RS!$M:$W,10,0)))))</f>
        <v>2.0999999999999908E-3</v>
      </c>
      <c r="H80" s="69"/>
      <c r="K80" s="52" t="s">
        <v>93</v>
      </c>
      <c r="M80" s="63">
        <f>(E21+E23+E24)/SUM(E19:E26)</f>
        <v>0.55555555555555558</v>
      </c>
    </row>
    <row r="81" spans="2:14" s="52" customFormat="1">
      <c r="C81" s="52" t="s">
        <v>94</v>
      </c>
      <c r="D81" s="52" t="s">
        <v>95</v>
      </c>
      <c r="F81" s="67">
        <f>VLOOKUP(F75,Port!D50:$G$53,4,0)</f>
        <v>5.0329939540612524E-2</v>
      </c>
      <c r="G81" s="52" t="s">
        <v>75</v>
      </c>
      <c r="H81" s="68" t="s">
        <v>87</v>
      </c>
      <c r="K81" s="52" t="s">
        <v>96</v>
      </c>
      <c r="M81" s="63">
        <f>E22/SUM(E19:E26)</f>
        <v>0.1388888888888889</v>
      </c>
    </row>
    <row r="82" spans="2:14" s="52" customFormat="1">
      <c r="C82" s="51"/>
      <c r="D82" s="52" t="s">
        <v>88</v>
      </c>
      <c r="F82" s="128">
        <f>IF(F67="อยู่รอดถาวร","อยู่รอดถาวร",IF(E70=RS!C1,VLOOKUP(ROUNDDOWN(F67,0),RS!$A:$K,5,0),(IF(E70=RS!F1,VLOOKUP(ROUNDDOWN(F67,0),RS!$A:$K,8,0),VLOOKUP(ROUNDDOWN(F67,0),RS!$A:$K,11,0))))/12)</f>
        <v>16.566025</v>
      </c>
      <c r="G82" s="52" t="s">
        <v>3</v>
      </c>
      <c r="H82" s="69"/>
      <c r="K82" s="52" t="s">
        <v>97</v>
      </c>
      <c r="M82" s="63">
        <f>E25/SUM(E19:E26)</f>
        <v>0</v>
      </c>
    </row>
    <row r="83" spans="2:14" s="52" customFormat="1">
      <c r="C83" s="51"/>
      <c r="D83" s="52" t="s">
        <v>90</v>
      </c>
      <c r="F83" s="61">
        <f>IF(F82="อยู่รอดถาวร","",F82-F67)</f>
        <v>2.8196620513617034</v>
      </c>
      <c r="G83" s="52" t="s">
        <v>3</v>
      </c>
      <c r="H83" s="69"/>
      <c r="K83" s="52" t="s">
        <v>32</v>
      </c>
      <c r="M83" s="63">
        <f>E26/SUM(E19:E26)</f>
        <v>1.3888888888888888E-2</v>
      </c>
    </row>
    <row r="84" spans="2:14" s="52" customFormat="1">
      <c r="C84" s="51"/>
      <c r="D84" s="52" t="s">
        <v>92</v>
      </c>
      <c r="F84" s="63">
        <f>IF(F82="อยู่รอดถาวร",100%,IF(E70=RS!C1,VLOOKUP(ROUNDDOWN(F67,0),RS!$M:$W,5,0),(IF(E70=RS!F1,VLOOKUP(ROUNDDOWN(F67,0),RS!$M:$W,8,0),VLOOKUP(ROUNDDOWN(F67,0),RS!$M:$W,11,0)))))</f>
        <v>2.8800000000000048E-2</v>
      </c>
      <c r="H84" s="69"/>
      <c r="L84" s="56" t="s">
        <v>98</v>
      </c>
      <c r="M84" s="70">
        <f>SUM(M79:M83)</f>
        <v>1</v>
      </c>
    </row>
    <row r="85" spans="2:14" s="52" customFormat="1">
      <c r="B85" s="51">
        <v>4.3</v>
      </c>
      <c r="C85" s="51" t="s">
        <v>99</v>
      </c>
      <c r="D85" s="51"/>
      <c r="H85" s="69"/>
      <c r="J85" s="51" t="s">
        <v>100</v>
      </c>
      <c r="M85" s="66" t="str">
        <f>IF(SUM(M81:M83)&lt;=30%,"เสี่ยงต่ำ",IF(AND(SUM(M81:M83)&gt;30%,SUM(M81:M83)&lt;=60%),"เสี่ยงปานกลาง","เสี่ยงสูง"))</f>
        <v>เสี่ยงต่ำ</v>
      </c>
    </row>
    <row r="86" spans="2:14" s="52" customFormat="1">
      <c r="C86" s="52" t="s">
        <v>101</v>
      </c>
      <c r="D86" s="52" t="s">
        <v>102</v>
      </c>
      <c r="H86" s="69"/>
      <c r="K86" s="52" t="s">
        <v>103</v>
      </c>
      <c r="L86" s="71"/>
    </row>
    <row r="87" spans="2:14" s="52" customFormat="1">
      <c r="C87" s="52" t="s">
        <v>104</v>
      </c>
      <c r="D87" s="52" t="s">
        <v>105</v>
      </c>
      <c r="H87" s="69"/>
      <c r="K87" s="52" t="s">
        <v>106</v>
      </c>
      <c r="L87" s="71"/>
    </row>
    <row r="88" spans="2:14" s="52" customFormat="1">
      <c r="D88" s="52" t="s">
        <v>78</v>
      </c>
      <c r="F88" s="50" t="s">
        <v>82</v>
      </c>
      <c r="G88" s="52" t="s">
        <v>81</v>
      </c>
      <c r="H88" s="69"/>
      <c r="K88" s="52" t="s">
        <v>107</v>
      </c>
      <c r="L88" s="71"/>
    </row>
    <row r="89" spans="2:14" s="52" customFormat="1">
      <c r="D89" s="51" t="str">
        <f>D77</f>
        <v>พอร์ตการลงทุนที่ให้ผลตอบแทนเทียบกับความเสี่ยงดีที่สุด (Optimized Portfolio)</v>
      </c>
      <c r="F89" s="67">
        <f>VLOOKUP(F88,Port!D50:$G$53,3,0)</f>
        <v>6.3357264323077242E-2</v>
      </c>
      <c r="G89" s="52" t="s">
        <v>75</v>
      </c>
      <c r="H89" s="68" t="s">
        <v>87</v>
      </c>
      <c r="K89" s="52" t="s">
        <v>108</v>
      </c>
      <c r="M89" s="70">
        <f>SUMPRODUCT(M79:M83,L94:L98)</f>
        <v>3.9089851538517656E-2</v>
      </c>
      <c r="N89" s="52" t="s">
        <v>75</v>
      </c>
    </row>
    <row r="90" spans="2:14" s="52" customFormat="1">
      <c r="D90" s="52" t="s">
        <v>88</v>
      </c>
      <c r="F90" s="128">
        <f>IF(F67="อยู่รอดถาวร","อยู่รอดถาวร",IF(F88=RS!C1,VLOOKUP(ROUNDDOWN(F67,0),RS!$A:$K,4,0),(IF(F88=RS!F1,VLOOKUP(ROUNDDOWN(F67,0),RS!$A:$K,7,0),VLOOKUP(ROUNDDOWN(F67,0),RS!$A:$K,10,0))))/12)</f>
        <v>19.344308333333334</v>
      </c>
      <c r="G90" s="52" t="s">
        <v>3</v>
      </c>
      <c r="H90" s="69"/>
    </row>
    <row r="91" spans="2:14" s="52" customFormat="1">
      <c r="D91" s="52" t="s">
        <v>90</v>
      </c>
      <c r="F91" s="61">
        <f>IF(F90="อยู่รอดถาวร","",F90-F67)</f>
        <v>5.5979453846950378</v>
      </c>
      <c r="G91" s="52" t="s">
        <v>3</v>
      </c>
      <c r="H91" s="69"/>
    </row>
    <row r="92" spans="2:14" s="52" customFormat="1">
      <c r="D92" s="52" t="s">
        <v>92</v>
      </c>
      <c r="F92" s="63">
        <f>IF(F90="อยู่รอดถาวร",100%,IF(F88=RS!C1,VLOOKUP(ROUNDDOWN(F67,0),RS!$M:$W,4,0),(IF(F88=RS!F1,VLOOKUP(ROUNDDOWN(F67,0),RS!$M:$W,7,0),VLOOKUP(ROUNDDOWN(F67,0),RS!$M:$W,10,0)))))</f>
        <v>0.3528</v>
      </c>
      <c r="H92" s="69"/>
      <c r="J92" s="51" t="s">
        <v>109</v>
      </c>
      <c r="K92" s="72"/>
    </row>
    <row r="93" spans="2:14" s="52" customFormat="1">
      <c r="D93" s="51" t="s">
        <v>95</v>
      </c>
      <c r="F93" s="67">
        <f>VLOOKUP(F88,Port!D50:$G$53,4,0)</f>
        <v>6.94958656941113E-2</v>
      </c>
      <c r="G93" s="52" t="s">
        <v>75</v>
      </c>
      <c r="H93" s="68" t="s">
        <v>87</v>
      </c>
      <c r="K93" s="73" t="s">
        <v>110</v>
      </c>
      <c r="L93" s="74">
        <v>2.1100000000000001E-2</v>
      </c>
      <c r="M93" s="52" t="s">
        <v>75</v>
      </c>
    </row>
    <row r="94" spans="2:14" s="52" customFormat="1">
      <c r="D94" s="52" t="s">
        <v>88</v>
      </c>
      <c r="F94" s="128">
        <f>IF(F67="อยู่รอดถาวร","อยู่รอดถาวร",IF(F88=RS!C1,VLOOKUP(ROUNDDOWN(F67,0),RS!$A:$K,5,0),(IF(F88=RS!F1,VLOOKUP(ROUNDDOWN(F67,0),RS!$A:$K,8,0),VLOOKUP(ROUNDDOWN(F67,0),RS!$A:$K,11,0))))/12)</f>
        <v>21.364516666666663</v>
      </c>
      <c r="G94" s="52" t="s">
        <v>3</v>
      </c>
      <c r="H94" s="69"/>
      <c r="K94" s="52" t="s">
        <v>91</v>
      </c>
      <c r="L94" s="75">
        <v>1.4431666666666667E-2</v>
      </c>
      <c r="M94" s="52" t="s">
        <v>75</v>
      </c>
    </row>
    <row r="95" spans="2:14" s="52" customFormat="1">
      <c r="D95" s="52" t="s">
        <v>90</v>
      </c>
      <c r="F95" s="61">
        <f>IF(F94="อยู่รอดถาวร","",F94-F67)</f>
        <v>7.6181537180283669</v>
      </c>
      <c r="G95" s="52" t="s">
        <v>3</v>
      </c>
      <c r="K95" s="52" t="s">
        <v>93</v>
      </c>
      <c r="L95" s="75">
        <v>3.8838286705115271E-2</v>
      </c>
      <c r="M95" s="52" t="s">
        <v>75</v>
      </c>
    </row>
    <row r="96" spans="2:14" s="52" customFormat="1">
      <c r="D96" s="52" t="s">
        <v>92</v>
      </c>
      <c r="F96" s="63">
        <f>IF(F94="อยู่รอดถาวร",100%,IF(F88=RS!C1,VLOOKUP(ROUNDDOWN(F67,0),RS!$M:$W,5,0),(IF(F88=RS!F1,VLOOKUP(ROUNDDOWN(F67,0),RS!$M:$W,8,0),VLOOKUP(ROUNDDOWN(F67,0),RS!$M:$W,11,0)))))</f>
        <v>0.5444</v>
      </c>
      <c r="K96" s="52" t="s">
        <v>96</v>
      </c>
      <c r="L96" s="75">
        <v>8.8815324049566061E-2</v>
      </c>
      <c r="M96" s="52" t="s">
        <v>75</v>
      </c>
    </row>
    <row r="97" spans="3:13" s="52" customFormat="1">
      <c r="C97" s="51"/>
      <c r="K97" s="52" t="s">
        <v>97</v>
      </c>
      <c r="L97" s="75">
        <v>5.8287971526924401E-2</v>
      </c>
      <c r="M97" s="52" t="s">
        <v>75</v>
      </c>
    </row>
    <row r="98" spans="3:13" s="52" customFormat="1">
      <c r="K98" s="52" t="s">
        <v>32</v>
      </c>
      <c r="L98" s="75">
        <v>6.9719602072999959E-2</v>
      </c>
      <c r="M98" s="52" t="s">
        <v>75</v>
      </c>
    </row>
    <row r="99" spans="3:13" s="52" customFormat="1"/>
    <row r="100" spans="3:13" s="52" customFormat="1">
      <c r="K100" s="51" t="s">
        <v>111</v>
      </c>
    </row>
    <row r="101" spans="3:13" s="52" customFormat="1">
      <c r="K101" s="52" t="s">
        <v>91</v>
      </c>
      <c r="L101" s="75">
        <v>1.8838727718108695E-3</v>
      </c>
      <c r="M101" s="52" t="s">
        <v>75</v>
      </c>
    </row>
    <row r="102" spans="3:13" s="52" customFormat="1">
      <c r="K102" s="52" t="s">
        <v>93</v>
      </c>
      <c r="L102" s="75">
        <v>3.6532190753458753E-2</v>
      </c>
      <c r="M102" s="52" t="s">
        <v>75</v>
      </c>
    </row>
    <row r="103" spans="3:13" s="52" customFormat="1">
      <c r="K103" s="52" t="s">
        <v>96</v>
      </c>
      <c r="L103" s="75">
        <v>0.15518651052158203</v>
      </c>
      <c r="M103" s="52" t="s">
        <v>75</v>
      </c>
    </row>
    <row r="104" spans="3:13" s="52" customFormat="1">
      <c r="K104" s="52" t="s">
        <v>97</v>
      </c>
      <c r="L104" s="75">
        <v>0.22845782576179979</v>
      </c>
      <c r="M104" s="52" t="s">
        <v>75</v>
      </c>
    </row>
    <row r="105" spans="3:13" s="52" customFormat="1">
      <c r="K105" s="52" t="s">
        <v>32</v>
      </c>
      <c r="L105" s="75">
        <v>0.14063136476610696</v>
      </c>
      <c r="M105" s="52" t="s">
        <v>75</v>
      </c>
    </row>
    <row r="106" spans="3:13" s="52" customFormat="1"/>
    <row r="107" spans="3:13" s="52" customFormat="1"/>
    <row r="108" spans="3:13" s="52" customFormat="1"/>
  </sheetData>
  <sheetProtection algorithmName="SHA-512" hashValue="ocNexUKPJlP6gPrWipHbCjqE4P08kBZMoWFN2ce+5RXiWWw67+39WSih3tPEQQNEWMc3eKEHtv3QV4uS50OWZg==" saltValue="7L81e4d6/WHeDJGvQv/xsg==" spinCount="100000" sheet="1" objects="1" scenarios="1" formatCells="0" formatColumns="0" formatRows="0"/>
  <dataValidations disablePrompts="1" count="3">
    <dataValidation allowBlank="1" showInputMessage="1" showErrorMessage="1" promptTitle="Risk level" sqref="G71:H73" xr:uid="{F07A7B2F-8DEF-47F1-AC81-2A998A05B2A3}"/>
    <dataValidation type="list" allowBlank="1" showInputMessage="1" showErrorMessage="1" promptTitle="Risk level" sqref="E70 F88" xr:uid="{6C8F1110-A608-4FF3-8137-A92867E1849E}">
      <formula1>$G$70:$G$73</formula1>
    </dataValidation>
    <dataValidation type="list" allowBlank="1" showInputMessage="1" showErrorMessage="1" promptTitle="Risk level" sqref="J4" xr:uid="{A0BA917A-83C8-4EB2-A60B-5A7FECB377DC}">
      <formula1>$G$68:$G$71</formula1>
    </dataValidation>
  </dataValidations>
  <hyperlinks>
    <hyperlink ref="F70" location="แบบประเมินความเสี่ยง!A1" display="ทำแบบประเมินความเสี่ยง" xr:uid="{35B0DB4E-44B0-4B6C-B53D-6EF8AE514A6C}"/>
    <hyperlink ref="H77" location="'Allocation 1'!A1" display="สัดส่วนการลงทุน" xr:uid="{45A6FDA7-44A6-4056-A42B-F2C65E7916D0}"/>
    <hyperlink ref="H81" location="'Allocation 2'!A1" display="สัดส่วนการลงทุน" xr:uid="{5E63B141-7583-4A61-A124-CBDAB1B9EA31}"/>
    <hyperlink ref="H89" location="'Allocation 3'!A1" display="สัดส่วนการลงทุน" xr:uid="{CD08C00C-55C4-4589-9F43-4B40E17CF80A}"/>
    <hyperlink ref="H93" location="'Allocation 4'!A1" display="สัดส่วนการลงทุน" xr:uid="{1C4D4DB3-C237-482C-BE8E-11D067C5B9A5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3F27-830B-430E-9B2F-60FD13B1A482}">
  <dimension ref="A1:AD131"/>
  <sheetViews>
    <sheetView zoomScale="113" zoomScaleNormal="85" workbookViewId="0">
      <selection activeCell="Y9" sqref="Y9"/>
    </sheetView>
  </sheetViews>
  <sheetFormatPr defaultRowHeight="14.45"/>
  <cols>
    <col min="1" max="1" width="8.5703125" style="40" customWidth="1"/>
    <col min="2" max="2" width="19.85546875" style="1" customWidth="1"/>
    <col min="3" max="3" width="10.140625" style="1" customWidth="1"/>
    <col min="4" max="5" width="8.7109375" style="1"/>
    <col min="6" max="6" width="11.140625" style="1" bestFit="1" customWidth="1"/>
    <col min="7" max="8" width="8.7109375" style="1"/>
    <col min="9" max="9" width="11.140625" style="1" bestFit="1" customWidth="1"/>
    <col min="10" max="11" width="8.7109375" style="1"/>
    <col min="14" max="14" width="19.140625" customWidth="1"/>
    <col min="20" max="20" width="17.5703125" customWidth="1"/>
  </cols>
  <sheetData>
    <row r="1" spans="1:30" ht="15.6" customHeight="1">
      <c r="A1" s="159" t="s">
        <v>247</v>
      </c>
      <c r="B1" s="159"/>
      <c r="C1" s="157" t="s">
        <v>79</v>
      </c>
      <c r="D1" s="157"/>
      <c r="E1" s="157"/>
      <c r="F1" s="157" t="s">
        <v>82</v>
      </c>
      <c r="G1" s="157"/>
      <c r="H1" s="157"/>
      <c r="I1" s="157" t="s">
        <v>83</v>
      </c>
      <c r="J1" s="157"/>
      <c r="K1" s="157"/>
      <c r="M1" s="43" t="s">
        <v>178</v>
      </c>
      <c r="N1" s="41"/>
      <c r="O1" s="42"/>
      <c r="P1" s="42"/>
      <c r="Q1" s="42"/>
      <c r="S1" s="43" t="s">
        <v>178</v>
      </c>
      <c r="T1" s="41"/>
      <c r="U1" s="42"/>
      <c r="V1" s="42"/>
      <c r="W1" s="42"/>
    </row>
    <row r="2" spans="1:30">
      <c r="A2" s="159"/>
      <c r="B2" s="159"/>
      <c r="C2" s="30" t="s">
        <v>178</v>
      </c>
      <c r="D2" s="30" t="s">
        <v>204</v>
      </c>
      <c r="E2" s="30" t="s">
        <v>210</v>
      </c>
      <c r="F2" s="30" t="s">
        <v>178</v>
      </c>
      <c r="G2" s="30" t="s">
        <v>204</v>
      </c>
      <c r="H2" s="30" t="s">
        <v>210</v>
      </c>
      <c r="I2" s="30" t="s">
        <v>178</v>
      </c>
      <c r="J2" s="30" t="s">
        <v>204</v>
      </c>
      <c r="K2" s="30" t="s">
        <v>210</v>
      </c>
      <c r="M2" s="161" t="s">
        <v>247</v>
      </c>
      <c r="N2" s="161"/>
      <c r="O2" s="42" t="s">
        <v>79</v>
      </c>
      <c r="P2" s="42" t="s">
        <v>82</v>
      </c>
      <c r="Q2" s="42" t="s">
        <v>83</v>
      </c>
      <c r="S2" s="161" t="s">
        <v>247</v>
      </c>
      <c r="T2" s="161"/>
      <c r="U2" s="42" t="s">
        <v>79</v>
      </c>
      <c r="V2" s="42" t="s">
        <v>82</v>
      </c>
      <c r="W2" s="42" t="s">
        <v>83</v>
      </c>
      <c r="Y2" t="s">
        <v>249</v>
      </c>
    </row>
    <row r="3" spans="1:30">
      <c r="A3" s="160">
        <v>1</v>
      </c>
      <c r="B3" s="31" t="s">
        <v>205</v>
      </c>
      <c r="C3" s="34">
        <v>11.899800000000001</v>
      </c>
      <c r="D3" s="31">
        <v>11.943199999999999</v>
      </c>
      <c r="E3" s="31">
        <v>11.8706</v>
      </c>
      <c r="F3" s="34">
        <v>11.865</v>
      </c>
      <c r="G3" s="31">
        <v>11.935600000000001</v>
      </c>
      <c r="H3" s="31">
        <v>11.9642</v>
      </c>
      <c r="I3" s="34">
        <v>11.88</v>
      </c>
      <c r="J3" s="31">
        <v>11.9488</v>
      </c>
      <c r="K3" s="31">
        <v>12.040800000000001</v>
      </c>
      <c r="M3" s="160">
        <v>10</v>
      </c>
      <c r="N3" s="31" t="s">
        <v>205</v>
      </c>
      <c r="O3" s="34">
        <v>132.88919999999999</v>
      </c>
      <c r="P3" s="34">
        <v>145.821</v>
      </c>
      <c r="Q3" s="34">
        <v>153.99600000000001</v>
      </c>
      <c r="S3" s="160">
        <v>15</v>
      </c>
      <c r="T3" s="31" t="s">
        <v>205</v>
      </c>
      <c r="U3" s="34">
        <v>210.48189637927587</v>
      </c>
      <c r="V3" s="34">
        <v>248.08425055033021</v>
      </c>
      <c r="W3" s="34">
        <v>274.86323051948051</v>
      </c>
      <c r="Y3" t="s">
        <v>250</v>
      </c>
      <c r="AD3" t="s">
        <v>251</v>
      </c>
    </row>
    <row r="4" spans="1:30">
      <c r="A4" s="160"/>
      <c r="B4" s="31" t="s">
        <v>206</v>
      </c>
      <c r="C4" s="34">
        <v>0.30029651279878805</v>
      </c>
      <c r="D4" s="31">
        <v>0.23234577016030397</v>
      </c>
      <c r="E4" s="31">
        <v>0.40185561783743945</v>
      </c>
      <c r="F4" s="34">
        <v>0.36878476167011925</v>
      </c>
      <c r="G4" s="31">
        <v>0.33626664278665425</v>
      </c>
      <c r="H4" s="31">
        <v>0.52666292328863762</v>
      </c>
      <c r="I4" s="34">
        <v>0.41621466448144279</v>
      </c>
      <c r="J4" s="31">
        <v>0.4012614635775808</v>
      </c>
      <c r="K4" s="31">
        <v>0.61384910372533286</v>
      </c>
      <c r="M4" s="160"/>
      <c r="N4" s="31" t="s">
        <v>206</v>
      </c>
      <c r="O4" s="34">
        <v>7.3725568345625918</v>
      </c>
      <c r="P4" s="34">
        <v>14.870547590358861</v>
      </c>
      <c r="Q4" s="34">
        <v>21.153805347883374</v>
      </c>
      <c r="S4" s="160"/>
      <c r="T4" s="31" t="s">
        <v>206</v>
      </c>
      <c r="U4" s="34">
        <v>15.598286602779226</v>
      </c>
      <c r="V4" s="34">
        <v>37.024415619767041</v>
      </c>
      <c r="W4" s="34">
        <v>57.141476434185371</v>
      </c>
      <c r="Y4" s="44" t="s">
        <v>252</v>
      </c>
      <c r="AD4" s="44" t="s">
        <v>253</v>
      </c>
    </row>
    <row r="5" spans="1:30">
      <c r="A5" s="160"/>
      <c r="B5" s="31" t="s">
        <v>207</v>
      </c>
      <c r="C5" s="34">
        <v>11</v>
      </c>
      <c r="D5" s="31">
        <v>11</v>
      </c>
      <c r="E5" s="31">
        <v>11</v>
      </c>
      <c r="F5" s="34">
        <v>11</v>
      </c>
      <c r="G5" s="31">
        <v>11</v>
      </c>
      <c r="H5" s="31">
        <v>11</v>
      </c>
      <c r="I5" s="34">
        <v>11</v>
      </c>
      <c r="J5" s="31">
        <v>11</v>
      </c>
      <c r="K5" s="31">
        <v>11</v>
      </c>
      <c r="M5" s="160"/>
      <c r="N5" s="31" t="s">
        <v>207</v>
      </c>
      <c r="O5" s="34">
        <v>121</v>
      </c>
      <c r="P5" s="34">
        <v>123</v>
      </c>
      <c r="Q5" s="34">
        <v>125</v>
      </c>
      <c r="S5" s="160"/>
      <c r="T5" s="31" t="s">
        <v>207</v>
      </c>
      <c r="U5" s="34">
        <v>187</v>
      </c>
      <c r="V5" s="34">
        <v>197</v>
      </c>
      <c r="W5" s="34">
        <v>200</v>
      </c>
      <c r="Y5" s="44" t="s">
        <v>254</v>
      </c>
      <c r="AD5" s="44" t="s">
        <v>254</v>
      </c>
    </row>
    <row r="6" spans="1:30">
      <c r="A6" s="160"/>
      <c r="B6" s="31" t="s">
        <v>208</v>
      </c>
      <c r="C6" s="35">
        <v>0</v>
      </c>
      <c r="D6" s="3">
        <v>0</v>
      </c>
      <c r="E6" s="3">
        <v>0</v>
      </c>
      <c r="F6" s="35">
        <v>0</v>
      </c>
      <c r="G6" s="3">
        <v>0</v>
      </c>
      <c r="H6" s="3">
        <v>0</v>
      </c>
      <c r="I6" s="35">
        <v>0</v>
      </c>
      <c r="J6" s="3">
        <v>0</v>
      </c>
      <c r="K6" s="3">
        <v>0</v>
      </c>
      <c r="M6" s="160"/>
      <c r="N6" s="31" t="s">
        <v>208</v>
      </c>
      <c r="O6" s="35">
        <v>0</v>
      </c>
      <c r="P6" s="35">
        <v>0</v>
      </c>
      <c r="Q6" s="35">
        <v>2.4999999999999467E-3</v>
      </c>
      <c r="S6" s="160"/>
      <c r="T6" s="31" t="s">
        <v>208</v>
      </c>
      <c r="U6" s="35">
        <v>3.8807761552310471E-2</v>
      </c>
      <c r="V6" s="35">
        <v>0.5333199919951972</v>
      </c>
      <c r="W6" s="35">
        <v>0.69480519480519476</v>
      </c>
      <c r="Y6" s="44" t="s">
        <v>255</v>
      </c>
      <c r="AD6" s="44" t="s">
        <v>255</v>
      </c>
    </row>
    <row r="7" spans="1:30">
      <c r="A7" s="160">
        <f>A3+1</f>
        <v>2</v>
      </c>
      <c r="B7" s="31" t="s">
        <v>205</v>
      </c>
      <c r="C7" s="34">
        <v>24.1692</v>
      </c>
      <c r="D7" s="31">
        <v>24.4084</v>
      </c>
      <c r="E7" s="31">
        <v>24.6328</v>
      </c>
      <c r="F7" s="34">
        <v>24.522200000000002</v>
      </c>
      <c r="G7" s="31">
        <v>24.940999999999999</v>
      </c>
      <c r="H7" s="31">
        <v>25.237200000000001</v>
      </c>
      <c r="I7" s="34">
        <v>24.718800000000002</v>
      </c>
      <c r="J7" s="31">
        <v>25.124400000000001</v>
      </c>
      <c r="K7" s="31">
        <v>25.648199999999999</v>
      </c>
      <c r="Y7" s="44" t="s">
        <v>256</v>
      </c>
      <c r="AD7" s="44" t="s">
        <v>257</v>
      </c>
    </row>
    <row r="8" spans="1:30" ht="15.6" customHeight="1">
      <c r="A8" s="160"/>
      <c r="B8" s="31" t="s">
        <v>206</v>
      </c>
      <c r="C8" s="34">
        <v>0.58432837337373478</v>
      </c>
      <c r="D8" s="31">
        <v>0.61586142683187639</v>
      </c>
      <c r="E8" s="31">
        <v>1.0120123486394506</v>
      </c>
      <c r="F8" s="34">
        <v>0.92654134056240534</v>
      </c>
      <c r="G8" s="31">
        <v>0.97596593275605326</v>
      </c>
      <c r="H8" s="31">
        <v>1.4308548595597568</v>
      </c>
      <c r="I8" s="34">
        <v>1.1124630667194748</v>
      </c>
      <c r="J8" s="31">
        <v>1.1427973736264074</v>
      </c>
      <c r="K8" s="31">
        <v>1.7456936298359547</v>
      </c>
      <c r="M8" s="43" t="s">
        <v>204</v>
      </c>
      <c r="N8" s="41"/>
      <c r="O8" s="42"/>
      <c r="P8" s="42"/>
      <c r="Q8" s="42"/>
      <c r="S8" s="43" t="s">
        <v>204</v>
      </c>
      <c r="T8" s="41"/>
      <c r="U8" s="42"/>
      <c r="V8" s="42"/>
      <c r="W8" s="42"/>
      <c r="Y8" s="44" t="s">
        <v>258</v>
      </c>
      <c r="AD8" s="44" t="s">
        <v>259</v>
      </c>
    </row>
    <row r="9" spans="1:30">
      <c r="A9" s="160"/>
      <c r="B9" s="31" t="s">
        <v>207</v>
      </c>
      <c r="C9" s="34">
        <v>23</v>
      </c>
      <c r="D9" s="31">
        <v>24</v>
      </c>
      <c r="E9" s="31">
        <v>23</v>
      </c>
      <c r="F9" s="34">
        <v>23</v>
      </c>
      <c r="G9" s="31">
        <v>23</v>
      </c>
      <c r="H9" s="31">
        <v>23</v>
      </c>
      <c r="I9" s="34">
        <v>23</v>
      </c>
      <c r="J9" s="31">
        <v>23</v>
      </c>
      <c r="K9" s="31">
        <v>23</v>
      </c>
      <c r="M9" s="161" t="s">
        <v>247</v>
      </c>
      <c r="N9" s="161"/>
      <c r="O9" s="42" t="s">
        <v>79</v>
      </c>
      <c r="P9" s="42" t="s">
        <v>82</v>
      </c>
      <c r="Q9" s="42" t="s">
        <v>83</v>
      </c>
      <c r="S9" s="161" t="s">
        <v>247</v>
      </c>
      <c r="T9" s="161"/>
      <c r="U9" s="42" t="s">
        <v>79</v>
      </c>
      <c r="V9" s="42" t="s">
        <v>82</v>
      </c>
      <c r="W9" s="42" t="s">
        <v>83</v>
      </c>
      <c r="Y9" s="44" t="s">
        <v>260</v>
      </c>
      <c r="AD9" s="44" t="s">
        <v>261</v>
      </c>
    </row>
    <row r="10" spans="1:30">
      <c r="A10" s="160"/>
      <c r="B10" s="31" t="s">
        <v>208</v>
      </c>
      <c r="C10" s="35">
        <v>0</v>
      </c>
      <c r="D10" s="3">
        <v>0</v>
      </c>
      <c r="E10" s="3">
        <v>0</v>
      </c>
      <c r="F10" s="35">
        <v>0</v>
      </c>
      <c r="G10" s="3">
        <v>0</v>
      </c>
      <c r="H10" s="3">
        <v>0</v>
      </c>
      <c r="I10" s="35">
        <v>0</v>
      </c>
      <c r="J10" s="3">
        <v>0</v>
      </c>
      <c r="K10" s="3">
        <v>0</v>
      </c>
      <c r="M10" s="160">
        <v>10</v>
      </c>
      <c r="N10" s="31" t="s">
        <v>205</v>
      </c>
      <c r="O10" s="31">
        <v>141.59379999999999</v>
      </c>
      <c r="P10" s="31">
        <v>165.86619999999999</v>
      </c>
      <c r="Q10" s="31">
        <v>178.5016</v>
      </c>
      <c r="S10" s="160">
        <v>15</v>
      </c>
      <c r="T10" s="31" t="s">
        <v>205</v>
      </c>
      <c r="U10" s="31">
        <v>234.82396479295861</v>
      </c>
      <c r="V10" s="31">
        <v>321.80415181379743</v>
      </c>
      <c r="W10" s="31">
        <v>348.20805899394259</v>
      </c>
      <c r="Y10" s="44"/>
      <c r="AD10" s="44"/>
    </row>
    <row r="11" spans="1:30">
      <c r="A11" s="160">
        <f>A7+1</f>
        <v>3</v>
      </c>
      <c r="B11" s="31" t="s">
        <v>205</v>
      </c>
      <c r="C11" s="34">
        <v>36.850999999999999</v>
      </c>
      <c r="D11" s="31">
        <v>37.426000000000002</v>
      </c>
      <c r="E11" s="31">
        <v>37.962400000000002</v>
      </c>
      <c r="F11" s="34">
        <v>37.698</v>
      </c>
      <c r="G11" s="31">
        <v>38.709200000000003</v>
      </c>
      <c r="H11" s="31">
        <v>39.4726</v>
      </c>
      <c r="I11" s="34">
        <v>38.157400000000003</v>
      </c>
      <c r="J11" s="31">
        <v>39.189799999999998</v>
      </c>
      <c r="K11" s="31">
        <v>40.518000000000001</v>
      </c>
      <c r="M11" s="160"/>
      <c r="N11" s="31" t="s">
        <v>206</v>
      </c>
      <c r="O11" s="31">
        <v>8.5863348752141242</v>
      </c>
      <c r="P11" s="31">
        <v>20.690991300181725</v>
      </c>
      <c r="Q11" s="31">
        <v>29.847448324342444</v>
      </c>
      <c r="S11" s="160"/>
      <c r="T11" s="31" t="s">
        <v>206</v>
      </c>
      <c r="U11" s="31">
        <v>20.299730279571079</v>
      </c>
      <c r="V11" s="31">
        <v>63.051448241704065</v>
      </c>
      <c r="W11" s="31">
        <v>69.430798900659909</v>
      </c>
      <c r="Y11" s="44" t="s">
        <v>262</v>
      </c>
      <c r="AD11" s="44"/>
    </row>
    <row r="12" spans="1:30">
      <c r="A12" s="160"/>
      <c r="B12" s="31" t="s">
        <v>206</v>
      </c>
      <c r="C12" s="34">
        <v>1.0343176313843658</v>
      </c>
      <c r="D12" s="31">
        <v>1.0810910005870349</v>
      </c>
      <c r="E12" s="31">
        <v>1.8854435073594389</v>
      </c>
      <c r="F12" s="34">
        <v>1.7395980111071574</v>
      </c>
      <c r="G12" s="31">
        <v>1.8744967611659247</v>
      </c>
      <c r="H12" s="31">
        <v>2.807708297736268</v>
      </c>
      <c r="I12" s="34">
        <v>2.1368056597842147</v>
      </c>
      <c r="J12" s="31">
        <v>2.237940489719791</v>
      </c>
      <c r="K12" s="31">
        <v>3.5232596656694337</v>
      </c>
      <c r="M12" s="160"/>
      <c r="N12" s="31" t="s">
        <v>207</v>
      </c>
      <c r="O12" s="31">
        <v>128</v>
      </c>
      <c r="P12" s="31">
        <v>137</v>
      </c>
      <c r="Q12" s="31">
        <v>139</v>
      </c>
      <c r="S12" s="160"/>
      <c r="T12" s="31" t="s">
        <v>207</v>
      </c>
      <c r="U12" s="31">
        <v>205</v>
      </c>
      <c r="V12" s="31">
        <v>235</v>
      </c>
      <c r="W12" s="31">
        <v>243</v>
      </c>
      <c r="Y12" s="44" t="s">
        <v>263</v>
      </c>
    </row>
    <row r="13" spans="1:30">
      <c r="A13" s="160"/>
      <c r="B13" s="31" t="s">
        <v>207</v>
      </c>
      <c r="C13" s="34">
        <v>35</v>
      </c>
      <c r="D13" s="31">
        <v>36</v>
      </c>
      <c r="E13" s="31">
        <v>35</v>
      </c>
      <c r="F13" s="34">
        <v>35</v>
      </c>
      <c r="G13" s="31">
        <v>36</v>
      </c>
      <c r="H13" s="31">
        <v>35</v>
      </c>
      <c r="I13" s="34">
        <v>35</v>
      </c>
      <c r="J13" s="31">
        <v>36</v>
      </c>
      <c r="K13" s="31">
        <v>35</v>
      </c>
      <c r="M13" s="160"/>
      <c r="N13" s="31" t="s">
        <v>208</v>
      </c>
      <c r="O13" s="3">
        <v>0</v>
      </c>
      <c r="P13" s="3">
        <v>4.4999999999999485E-3</v>
      </c>
      <c r="Q13" s="3">
        <v>3.400000000000003E-2</v>
      </c>
      <c r="S13" s="160"/>
      <c r="T13" s="31" t="s">
        <v>208</v>
      </c>
      <c r="U13" s="3">
        <v>0.3570714142828566</v>
      </c>
      <c r="V13" s="3">
        <v>0.93331935416229816</v>
      </c>
      <c r="W13" s="3">
        <v>0.9552278114300764</v>
      </c>
      <c r="Y13" s="44" t="s">
        <v>264</v>
      </c>
    </row>
    <row r="14" spans="1:30">
      <c r="A14" s="160"/>
      <c r="B14" s="31" t="s">
        <v>208</v>
      </c>
      <c r="C14" s="35">
        <v>0</v>
      </c>
      <c r="D14" s="3">
        <v>0</v>
      </c>
      <c r="E14" s="3">
        <v>0</v>
      </c>
      <c r="F14" s="35">
        <v>0</v>
      </c>
      <c r="G14" s="3">
        <v>0</v>
      </c>
      <c r="H14" s="3">
        <v>0</v>
      </c>
      <c r="I14" s="35">
        <v>0</v>
      </c>
      <c r="J14" s="3">
        <v>0</v>
      </c>
      <c r="K14" s="3">
        <v>0</v>
      </c>
      <c r="Y14" s="44" t="s">
        <v>265</v>
      </c>
    </row>
    <row r="15" spans="1:30" ht="15.6" customHeight="1">
      <c r="A15" s="160">
        <f>A11+1</f>
        <v>4</v>
      </c>
      <c r="B15" s="31" t="s">
        <v>205</v>
      </c>
      <c r="C15" s="34">
        <v>49.7714</v>
      </c>
      <c r="D15" s="31">
        <v>50.861600000000003</v>
      </c>
      <c r="E15" s="31">
        <v>51.866599999999998</v>
      </c>
      <c r="F15" s="34">
        <v>51.363</v>
      </c>
      <c r="G15" s="31">
        <v>53.300800000000002</v>
      </c>
      <c r="H15" s="31">
        <v>54.800600000000003</v>
      </c>
      <c r="I15" s="34">
        <v>52.2194</v>
      </c>
      <c r="J15" s="31">
        <v>54.253</v>
      </c>
      <c r="K15" s="31">
        <v>56.934600000000003</v>
      </c>
      <c r="M15" s="43" t="s">
        <v>210</v>
      </c>
      <c r="N15" s="41"/>
      <c r="O15" s="42"/>
      <c r="P15" s="42"/>
      <c r="Q15" s="42"/>
      <c r="S15" s="43" t="s">
        <v>210</v>
      </c>
      <c r="T15" s="41"/>
      <c r="U15" s="42"/>
      <c r="V15" s="42"/>
      <c r="W15" s="42"/>
      <c r="Y15" s="44" t="s">
        <v>266</v>
      </c>
    </row>
    <row r="16" spans="1:30">
      <c r="A16" s="160"/>
      <c r="B16" s="31" t="s">
        <v>206</v>
      </c>
      <c r="C16" s="34">
        <v>1.608744744181132</v>
      </c>
      <c r="D16" s="31">
        <v>1.7025349232931879</v>
      </c>
      <c r="E16" s="31">
        <v>3.0102851697739301</v>
      </c>
      <c r="F16" s="34">
        <v>2.8032842668084754</v>
      </c>
      <c r="G16" s="31">
        <v>3.0995226677915744</v>
      </c>
      <c r="H16" s="31">
        <v>4.668747056739722</v>
      </c>
      <c r="I16" s="34">
        <v>3.5027014465244677</v>
      </c>
      <c r="J16" s="31">
        <v>3.7564096052779545</v>
      </c>
      <c r="K16" s="31">
        <v>6.0314507806749065</v>
      </c>
      <c r="M16" s="161" t="s">
        <v>247</v>
      </c>
      <c r="N16" s="161"/>
      <c r="O16" s="42" t="s">
        <v>79</v>
      </c>
      <c r="P16" s="42" t="s">
        <v>82</v>
      </c>
      <c r="Q16" s="42" t="s">
        <v>83</v>
      </c>
      <c r="S16" s="161" t="s">
        <v>247</v>
      </c>
      <c r="T16" s="161"/>
      <c r="U16" s="42" t="s">
        <v>79</v>
      </c>
      <c r="V16" s="42" t="s">
        <v>82</v>
      </c>
      <c r="W16" s="42" t="s">
        <v>83</v>
      </c>
      <c r="Y16" s="44" t="s">
        <v>267</v>
      </c>
    </row>
    <row r="17" spans="1:23">
      <c r="A17" s="160"/>
      <c r="B17" s="31" t="s">
        <v>207</v>
      </c>
      <c r="C17" s="34">
        <v>47</v>
      </c>
      <c r="D17" s="31">
        <v>48</v>
      </c>
      <c r="E17" s="31">
        <v>47</v>
      </c>
      <c r="F17" s="34">
        <v>47</v>
      </c>
      <c r="G17" s="31">
        <v>48</v>
      </c>
      <c r="H17" s="31">
        <v>48</v>
      </c>
      <c r="I17" s="34">
        <v>47</v>
      </c>
      <c r="J17" s="31">
        <v>48</v>
      </c>
      <c r="K17" s="31">
        <v>48</v>
      </c>
      <c r="M17" s="160">
        <v>10</v>
      </c>
      <c r="N17" s="31" t="s">
        <v>205</v>
      </c>
      <c r="O17" s="31">
        <v>150.828</v>
      </c>
      <c r="P17" s="31">
        <v>186.64712942588517</v>
      </c>
      <c r="Q17" s="31">
        <v>223.9486329743165</v>
      </c>
      <c r="S17" s="160">
        <v>15</v>
      </c>
      <c r="T17" s="31" t="s">
        <v>205</v>
      </c>
      <c r="U17" s="32">
        <v>265.24499599679746</v>
      </c>
      <c r="V17" s="32">
        <v>353.28831417624519</v>
      </c>
      <c r="W17" s="31">
        <v>73.929865162277878</v>
      </c>
    </row>
    <row r="18" spans="1:23">
      <c r="A18" s="160"/>
      <c r="B18" s="31" t="s">
        <v>208</v>
      </c>
      <c r="C18" s="35">
        <v>0</v>
      </c>
      <c r="D18" s="3">
        <v>0</v>
      </c>
      <c r="E18" s="3">
        <v>0</v>
      </c>
      <c r="F18" s="35">
        <v>0</v>
      </c>
      <c r="G18" s="3">
        <v>0</v>
      </c>
      <c r="H18" s="3">
        <v>0</v>
      </c>
      <c r="I18" s="35">
        <v>0</v>
      </c>
      <c r="J18" s="3">
        <v>0</v>
      </c>
      <c r="K18" s="3">
        <v>0</v>
      </c>
      <c r="M18" s="160"/>
      <c r="N18" s="31" t="s">
        <v>206</v>
      </c>
      <c r="O18" s="31">
        <v>15.98556610398059</v>
      </c>
      <c r="P18" s="31">
        <v>38.290175793359346</v>
      </c>
      <c r="Q18" s="31">
        <v>66.526964554530565</v>
      </c>
      <c r="S18" s="160"/>
      <c r="T18" s="31" t="s">
        <v>206</v>
      </c>
      <c r="U18" s="31">
        <v>41.647152487178204</v>
      </c>
      <c r="V18" s="31">
        <v>73.450232473198568</v>
      </c>
      <c r="W18" s="31">
        <v>242</v>
      </c>
    </row>
    <row r="19" spans="1:23">
      <c r="A19" s="160">
        <f>A15+1</f>
        <v>5</v>
      </c>
      <c r="B19" s="31" t="s">
        <v>205</v>
      </c>
      <c r="C19" s="34">
        <v>62.934600000000003</v>
      </c>
      <c r="D19" s="31">
        <v>64.718599999999995</v>
      </c>
      <c r="E19" s="31">
        <v>66.399600000000007</v>
      </c>
      <c r="F19" s="34">
        <v>65.539000000000001</v>
      </c>
      <c r="G19" s="31">
        <v>68.814999999999998</v>
      </c>
      <c r="H19" s="31">
        <v>71.417400000000001</v>
      </c>
      <c r="I19" s="34">
        <v>66.965000000000003</v>
      </c>
      <c r="J19" s="31">
        <v>70.464399999999998</v>
      </c>
      <c r="K19" s="31">
        <v>75.251000000000005</v>
      </c>
      <c r="M19" s="160"/>
      <c r="N19" s="31" t="s">
        <v>207</v>
      </c>
      <c r="O19" s="31">
        <v>127</v>
      </c>
      <c r="P19" s="31">
        <v>138</v>
      </c>
      <c r="Q19" s="31">
        <v>146</v>
      </c>
      <c r="S19" s="160"/>
      <c r="T19" s="31" t="s">
        <v>207</v>
      </c>
      <c r="U19" s="31">
        <v>207</v>
      </c>
      <c r="V19" s="31">
        <v>239</v>
      </c>
      <c r="W19" s="3">
        <v>0.95727986050566694</v>
      </c>
    </row>
    <row r="20" spans="1:23">
      <c r="A20" s="160"/>
      <c r="B20" s="31" t="s">
        <v>206</v>
      </c>
      <c r="C20" s="34">
        <v>2.296906179102451</v>
      </c>
      <c r="D20" s="31">
        <v>2.4689741202858202</v>
      </c>
      <c r="E20" s="31">
        <v>4.3810225417934294</v>
      </c>
      <c r="F20" s="34">
        <v>4.1283759152406967</v>
      </c>
      <c r="G20" s="31">
        <v>4.6681830926686629</v>
      </c>
      <c r="H20" s="31">
        <v>7.1205138567042221</v>
      </c>
      <c r="I20" s="34">
        <v>5.2272019023513474</v>
      </c>
      <c r="J20" s="31">
        <v>5.7330712764845755</v>
      </c>
      <c r="K20" s="31">
        <v>9.5639057219596282</v>
      </c>
      <c r="M20" s="160"/>
      <c r="N20" s="31" t="s">
        <v>208</v>
      </c>
      <c r="O20" s="3">
        <v>0</v>
      </c>
      <c r="P20" s="3">
        <v>8.7017403480696087E-2</v>
      </c>
      <c r="Q20" s="3">
        <v>0.30675227837613916</v>
      </c>
      <c r="S20" s="160"/>
      <c r="T20" s="31" t="s">
        <v>208</v>
      </c>
      <c r="U20" s="3">
        <v>0.70156124899919936</v>
      </c>
      <c r="V20" s="3">
        <v>0.94763729246487871</v>
      </c>
    </row>
    <row r="21" spans="1:23">
      <c r="A21" s="160"/>
      <c r="B21" s="31" t="s">
        <v>207</v>
      </c>
      <c r="C21" s="34">
        <v>59</v>
      </c>
      <c r="D21" s="31">
        <v>61</v>
      </c>
      <c r="E21" s="31">
        <v>60</v>
      </c>
      <c r="F21" s="34">
        <v>59</v>
      </c>
      <c r="G21" s="31">
        <v>62</v>
      </c>
      <c r="H21" s="31">
        <v>61</v>
      </c>
      <c r="I21" s="34">
        <v>59</v>
      </c>
      <c r="J21" s="31">
        <v>62</v>
      </c>
      <c r="K21" s="31">
        <v>62</v>
      </c>
    </row>
    <row r="22" spans="1:23">
      <c r="A22" s="160"/>
      <c r="B22" s="31" t="s">
        <v>208</v>
      </c>
      <c r="C22" s="35">
        <v>0</v>
      </c>
      <c r="D22" s="3">
        <v>0</v>
      </c>
      <c r="E22" s="3">
        <v>0</v>
      </c>
      <c r="F22" s="35">
        <v>0</v>
      </c>
      <c r="G22" s="3">
        <v>0</v>
      </c>
      <c r="H22" s="3">
        <v>0</v>
      </c>
      <c r="I22" s="35">
        <v>0</v>
      </c>
      <c r="J22" s="3">
        <v>0</v>
      </c>
      <c r="K22" s="3">
        <v>0</v>
      </c>
    </row>
    <row r="23" spans="1:23">
      <c r="A23" s="160">
        <f>A19+1</f>
        <v>6</v>
      </c>
      <c r="B23" s="31" t="s">
        <v>205</v>
      </c>
      <c r="C23" s="34">
        <v>76.376999999999995</v>
      </c>
      <c r="D23" s="31">
        <v>79.032799999999995</v>
      </c>
      <c r="E23" s="31">
        <v>81.622399999999999</v>
      </c>
      <c r="F23" s="34">
        <v>80.269800000000004</v>
      </c>
      <c r="G23" s="31">
        <v>85.366799999999998</v>
      </c>
      <c r="H23" s="31">
        <v>89.582599999999999</v>
      </c>
      <c r="I23" s="34">
        <v>82.461799999999997</v>
      </c>
      <c r="J23" s="31">
        <v>88.019400000000005</v>
      </c>
      <c r="K23" s="31">
        <v>96.034999999999997</v>
      </c>
    </row>
    <row r="24" spans="1:23">
      <c r="A24" s="160"/>
      <c r="B24" s="31" t="s">
        <v>206</v>
      </c>
      <c r="C24" s="34">
        <v>3.0877140080582302</v>
      </c>
      <c r="D24" s="31">
        <v>3.3680250709541282</v>
      </c>
      <c r="E24" s="31">
        <v>6.0234437504572647</v>
      </c>
      <c r="F24" s="34">
        <v>5.6760066393789952</v>
      </c>
      <c r="G24" s="31">
        <v>6.6096138434126086</v>
      </c>
      <c r="H24" s="31">
        <v>10.303456191098942</v>
      </c>
      <c r="I24" s="34">
        <v>7.3268872937614686</v>
      </c>
      <c r="J24" s="31">
        <v>8.2816387718947393</v>
      </c>
      <c r="K24" s="31">
        <v>14.585757569107383</v>
      </c>
    </row>
    <row r="25" spans="1:23">
      <c r="A25" s="160"/>
      <c r="B25" s="31" t="s">
        <v>207</v>
      </c>
      <c r="C25" s="34">
        <v>71</v>
      </c>
      <c r="D25" s="31">
        <v>74</v>
      </c>
      <c r="E25" s="31">
        <v>72</v>
      </c>
      <c r="F25" s="34">
        <v>71</v>
      </c>
      <c r="G25" s="31">
        <v>75</v>
      </c>
      <c r="H25" s="31">
        <v>75</v>
      </c>
      <c r="I25" s="34">
        <v>72</v>
      </c>
      <c r="J25" s="31">
        <v>76</v>
      </c>
      <c r="K25" s="31">
        <v>76</v>
      </c>
    </row>
    <row r="26" spans="1:23">
      <c r="A26" s="160"/>
      <c r="B26" s="31" t="s">
        <v>208</v>
      </c>
      <c r="C26" s="35">
        <v>0</v>
      </c>
      <c r="D26" s="3">
        <v>0</v>
      </c>
      <c r="E26" s="3">
        <v>0</v>
      </c>
      <c r="F26" s="35">
        <v>0</v>
      </c>
      <c r="G26" s="3">
        <v>0</v>
      </c>
      <c r="H26" s="3">
        <v>0</v>
      </c>
      <c r="I26" s="35">
        <v>0</v>
      </c>
      <c r="J26" s="3">
        <v>0</v>
      </c>
      <c r="K26" s="3">
        <v>0</v>
      </c>
    </row>
    <row r="27" spans="1:23">
      <c r="A27" s="160">
        <f>A23+1</f>
        <v>7</v>
      </c>
      <c r="B27" s="31" t="s">
        <v>205</v>
      </c>
      <c r="C27" s="34">
        <v>90.080799999999996</v>
      </c>
      <c r="D27" s="31">
        <v>93.855199999999996</v>
      </c>
      <c r="E27" s="31">
        <v>97.591999999999999</v>
      </c>
      <c r="F27" s="34">
        <v>95.611599999999996</v>
      </c>
      <c r="G27" s="31">
        <v>103.13800000000001</v>
      </c>
      <c r="H27" s="31">
        <v>109.61539999999999</v>
      </c>
      <c r="I27" s="34">
        <v>98.800600000000003</v>
      </c>
      <c r="J27" s="31">
        <v>107.20659999999999</v>
      </c>
      <c r="K27" s="31">
        <v>120.1734</v>
      </c>
    </row>
    <row r="28" spans="1:23">
      <c r="A28" s="160"/>
      <c r="B28" s="31" t="s">
        <v>206</v>
      </c>
      <c r="C28" s="34">
        <v>3.9863077515287042</v>
      </c>
      <c r="D28" s="31">
        <v>4.4124966838964674</v>
      </c>
      <c r="E28" s="31">
        <v>7.9559157435875383</v>
      </c>
      <c r="F28" s="34">
        <v>7.4912461709543718</v>
      </c>
      <c r="G28" s="31">
        <v>9.0409791428125992</v>
      </c>
      <c r="H28" s="31">
        <v>14.461220841327478</v>
      </c>
      <c r="I28" s="34">
        <v>9.8581882927484887</v>
      </c>
      <c r="J28" s="31">
        <v>11.584677699076403</v>
      </c>
      <c r="K28" s="31">
        <v>22.115459550961862</v>
      </c>
    </row>
    <row r="29" spans="1:23">
      <c r="A29" s="160"/>
      <c r="B29" s="31" t="s">
        <v>207</v>
      </c>
      <c r="C29" s="34">
        <v>84</v>
      </c>
      <c r="D29" s="31">
        <v>87</v>
      </c>
      <c r="E29" s="31">
        <v>86</v>
      </c>
      <c r="F29" s="34">
        <v>84</v>
      </c>
      <c r="G29" s="31">
        <v>90</v>
      </c>
      <c r="H29" s="31">
        <v>89</v>
      </c>
      <c r="I29" s="34">
        <v>84</v>
      </c>
      <c r="J29" s="31">
        <v>90</v>
      </c>
      <c r="K29" s="31">
        <v>91</v>
      </c>
    </row>
    <row r="30" spans="1:23">
      <c r="A30" s="160"/>
      <c r="B30" s="31" t="s">
        <v>208</v>
      </c>
      <c r="C30" s="35">
        <v>0</v>
      </c>
      <c r="D30" s="3">
        <v>0</v>
      </c>
      <c r="E30" s="3">
        <v>0</v>
      </c>
      <c r="F30" s="35">
        <v>0</v>
      </c>
      <c r="G30" s="3">
        <v>0</v>
      </c>
      <c r="H30" s="3">
        <v>0</v>
      </c>
      <c r="I30" s="35">
        <v>0</v>
      </c>
      <c r="J30" s="3">
        <v>0</v>
      </c>
      <c r="K30" s="3">
        <v>7.5999999999998291E-4</v>
      </c>
    </row>
    <row r="31" spans="1:23">
      <c r="A31" s="160">
        <f>A27+1</f>
        <v>8</v>
      </c>
      <c r="B31" s="31" t="s">
        <v>205</v>
      </c>
      <c r="C31" s="34">
        <v>104.0624</v>
      </c>
      <c r="D31" s="31">
        <v>109.2012</v>
      </c>
      <c r="E31" s="31">
        <v>114.3858</v>
      </c>
      <c r="F31" s="34">
        <v>111.6146</v>
      </c>
      <c r="G31" s="31">
        <v>122.3018</v>
      </c>
      <c r="H31" s="31">
        <v>131.9778</v>
      </c>
      <c r="I31" s="34">
        <v>116.08799999999999</v>
      </c>
      <c r="J31" s="31">
        <v>128.31219999999999</v>
      </c>
      <c r="K31" s="31">
        <v>149.0060024009604</v>
      </c>
    </row>
    <row r="32" spans="1:23">
      <c r="A32" s="160"/>
      <c r="B32" s="31" t="s">
        <v>206</v>
      </c>
      <c r="C32" s="34">
        <v>4.9947868642379074</v>
      </c>
      <c r="D32" s="31">
        <v>5.6176356348578649</v>
      </c>
      <c r="E32" s="31">
        <v>10.22239980883008</v>
      </c>
      <c r="F32" s="34">
        <v>9.6069831718979799</v>
      </c>
      <c r="G32" s="31">
        <v>12.072177278885968</v>
      </c>
      <c r="H32" s="31">
        <v>20.023293775468701</v>
      </c>
      <c r="I32" s="34">
        <v>12.92362410518049</v>
      </c>
      <c r="J32" s="31">
        <v>15.924630291783423</v>
      </c>
      <c r="K32" s="31">
        <v>33.977083884924397</v>
      </c>
    </row>
    <row r="33" spans="1:11">
      <c r="A33" s="160"/>
      <c r="B33" s="31" t="s">
        <v>207</v>
      </c>
      <c r="C33" s="34">
        <v>96</v>
      </c>
      <c r="D33" s="31">
        <v>100</v>
      </c>
      <c r="E33" s="31">
        <v>99</v>
      </c>
      <c r="F33" s="34">
        <v>97</v>
      </c>
      <c r="G33" s="31">
        <v>104</v>
      </c>
      <c r="H33" s="31">
        <v>105</v>
      </c>
      <c r="I33" s="34">
        <v>97</v>
      </c>
      <c r="J33" s="31">
        <v>106</v>
      </c>
      <c r="K33" s="31">
        <v>108</v>
      </c>
    </row>
    <row r="34" spans="1:11">
      <c r="A34" s="160"/>
      <c r="B34" s="31" t="s">
        <v>208</v>
      </c>
      <c r="C34" s="35">
        <v>0</v>
      </c>
      <c r="D34" s="3">
        <v>0</v>
      </c>
      <c r="E34" s="3">
        <v>0</v>
      </c>
      <c r="F34" s="35">
        <v>0</v>
      </c>
      <c r="G34" s="3">
        <v>0</v>
      </c>
      <c r="H34" s="3">
        <v>7.0588235294122281E-4</v>
      </c>
      <c r="I34" s="35">
        <v>0</v>
      </c>
      <c r="J34" s="3">
        <v>0</v>
      </c>
      <c r="K34" s="3">
        <v>1.9007603041216514E-2</v>
      </c>
    </row>
    <row r="35" spans="1:11">
      <c r="A35" s="160">
        <f>A31+1</f>
        <v>9</v>
      </c>
      <c r="B35" s="31" t="s">
        <v>205</v>
      </c>
      <c r="C35" s="34">
        <v>118.3312</v>
      </c>
      <c r="D35" s="31">
        <v>125.0924</v>
      </c>
      <c r="E35" s="31">
        <v>132.09880000000001</v>
      </c>
      <c r="F35" s="34">
        <v>128.3382</v>
      </c>
      <c r="G35" s="31">
        <v>143.10640000000001</v>
      </c>
      <c r="H35" s="31">
        <v>157.31540000000001</v>
      </c>
      <c r="I35" s="34">
        <v>134.44999999999999</v>
      </c>
      <c r="J35" s="31">
        <v>151.83699999999999</v>
      </c>
      <c r="K35" s="31">
        <v>184.10293526336952</v>
      </c>
    </row>
    <row r="36" spans="1:11">
      <c r="A36" s="160"/>
      <c r="B36" s="31" t="s">
        <v>206</v>
      </c>
      <c r="C36" s="34">
        <v>6.1206698228066028</v>
      </c>
      <c r="D36" s="31">
        <v>7.0041754643060514</v>
      </c>
      <c r="E36" s="31">
        <v>12.887243877996356</v>
      </c>
      <c r="F36" s="34">
        <v>12.04983238273836</v>
      </c>
      <c r="G36" s="31">
        <v>15.871340804474777</v>
      </c>
      <c r="H36" s="31">
        <v>27.668130184845975</v>
      </c>
      <c r="I36" s="34">
        <v>16.63447147126174</v>
      </c>
      <c r="J36" s="31">
        <v>21.720598239403603</v>
      </c>
      <c r="K36" s="31">
        <v>50.364864789827969</v>
      </c>
    </row>
    <row r="37" spans="1:11">
      <c r="A37" s="160"/>
      <c r="B37" s="31" t="s">
        <v>207</v>
      </c>
      <c r="C37" s="34">
        <v>109</v>
      </c>
      <c r="D37" s="31">
        <v>114</v>
      </c>
      <c r="E37" s="31">
        <v>113</v>
      </c>
      <c r="F37" s="34">
        <v>110</v>
      </c>
      <c r="G37" s="31">
        <v>120</v>
      </c>
      <c r="H37" s="31">
        <v>120</v>
      </c>
      <c r="I37" s="34">
        <v>111</v>
      </c>
      <c r="J37" s="31">
        <v>122</v>
      </c>
      <c r="K37" s="31">
        <v>126</v>
      </c>
    </row>
    <row r="38" spans="1:11">
      <c r="A38" s="160"/>
      <c r="B38" s="31" t="s">
        <v>208</v>
      </c>
      <c r="C38" s="35">
        <v>0</v>
      </c>
      <c r="D38" s="3">
        <v>0</v>
      </c>
      <c r="E38" s="3">
        <v>0</v>
      </c>
      <c r="F38" s="35">
        <v>0</v>
      </c>
      <c r="G38" s="3">
        <v>0</v>
      </c>
      <c r="H38" s="3">
        <v>1.0800000000000032E-2</v>
      </c>
      <c r="I38" s="35">
        <v>0</v>
      </c>
      <c r="J38" s="3">
        <v>3.4499999999999531E-3</v>
      </c>
      <c r="K38" s="3">
        <v>0.11178126256533971</v>
      </c>
    </row>
    <row r="39" spans="1:11">
      <c r="A39" s="160">
        <f>A35+1</f>
        <v>10</v>
      </c>
      <c r="B39" s="31" t="s">
        <v>205</v>
      </c>
      <c r="C39" s="34">
        <v>132.88919999999999</v>
      </c>
      <c r="D39" s="31">
        <v>141.59379999999999</v>
      </c>
      <c r="E39" s="31">
        <v>150.828</v>
      </c>
      <c r="F39" s="34">
        <v>145.821</v>
      </c>
      <c r="G39" s="31">
        <v>165.86619999999999</v>
      </c>
      <c r="H39" s="31">
        <v>186.64712942588517</v>
      </c>
      <c r="I39" s="34">
        <v>153.99600000000001</v>
      </c>
      <c r="J39" s="31">
        <v>178.5016</v>
      </c>
      <c r="K39" s="31">
        <v>223.9486329743165</v>
      </c>
    </row>
    <row r="40" spans="1:11">
      <c r="A40" s="160"/>
      <c r="B40" s="31" t="s">
        <v>206</v>
      </c>
      <c r="C40" s="34">
        <v>7.3725568345625918</v>
      </c>
      <c r="D40" s="31">
        <v>8.5863348752141242</v>
      </c>
      <c r="E40" s="31">
        <v>15.98556610398059</v>
      </c>
      <c r="F40" s="34">
        <v>14.870547590358861</v>
      </c>
      <c r="G40" s="31">
        <v>20.690991300181725</v>
      </c>
      <c r="H40" s="31">
        <v>38.290175793359346</v>
      </c>
      <c r="I40" s="34">
        <v>21.153805347883374</v>
      </c>
      <c r="J40" s="31">
        <v>29.847448324342444</v>
      </c>
      <c r="K40" s="31">
        <v>66.526964554530565</v>
      </c>
    </row>
    <row r="41" spans="1:11">
      <c r="A41" s="160"/>
      <c r="B41" s="31" t="s">
        <v>207</v>
      </c>
      <c r="C41" s="34">
        <v>121</v>
      </c>
      <c r="D41" s="31">
        <v>128</v>
      </c>
      <c r="E41" s="31">
        <v>127</v>
      </c>
      <c r="F41" s="34">
        <v>123</v>
      </c>
      <c r="G41" s="31">
        <v>137</v>
      </c>
      <c r="H41" s="31">
        <v>138</v>
      </c>
      <c r="I41" s="34">
        <v>125</v>
      </c>
      <c r="J41" s="31">
        <v>139</v>
      </c>
      <c r="K41" s="31">
        <v>146</v>
      </c>
    </row>
    <row r="42" spans="1:11">
      <c r="A42" s="160"/>
      <c r="B42" s="31" t="s">
        <v>208</v>
      </c>
      <c r="C42" s="35">
        <v>0</v>
      </c>
      <c r="D42" s="3">
        <v>0</v>
      </c>
      <c r="E42" s="3">
        <v>0</v>
      </c>
      <c r="F42" s="35">
        <v>0</v>
      </c>
      <c r="G42" s="3">
        <v>4.4999999999999485E-3</v>
      </c>
      <c r="H42" s="3">
        <v>8.7017403480696087E-2</v>
      </c>
      <c r="I42" s="35">
        <v>2.4999999999999467E-3</v>
      </c>
      <c r="J42" s="3">
        <v>3.400000000000003E-2</v>
      </c>
      <c r="K42" s="3">
        <v>0.30675227837613916</v>
      </c>
    </row>
    <row r="43" spans="1:11">
      <c r="A43" s="160">
        <f>A39+1</f>
        <v>11</v>
      </c>
      <c r="B43" s="31" t="s">
        <v>205</v>
      </c>
      <c r="C43" s="34">
        <v>147.7594</v>
      </c>
      <c r="D43" s="31">
        <v>158.7296</v>
      </c>
      <c r="E43" s="31">
        <v>170.73259999999999</v>
      </c>
      <c r="F43" s="34">
        <v>164.1566</v>
      </c>
      <c r="G43" s="31">
        <v>191.05240000000001</v>
      </c>
      <c r="H43" s="31">
        <v>220.85310054184225</v>
      </c>
      <c r="I43" s="34">
        <v>174.92439999999999</v>
      </c>
      <c r="J43" s="31">
        <v>209.03662930344277</v>
      </c>
      <c r="K43" s="31">
        <v>263.96716149347731</v>
      </c>
    </row>
    <row r="44" spans="1:11">
      <c r="A44" s="160"/>
      <c r="B44" s="31" t="s">
        <v>206</v>
      </c>
      <c r="C44" s="34">
        <v>8.7607112526512196</v>
      </c>
      <c r="D44" s="31">
        <v>10.394945638095665</v>
      </c>
      <c r="E44" s="31">
        <v>19.640678412155179</v>
      </c>
      <c r="F44" s="34">
        <v>18.13605965395891</v>
      </c>
      <c r="G44" s="31">
        <v>26.899731845404535</v>
      </c>
      <c r="H44" s="31">
        <v>52.089843158299644</v>
      </c>
      <c r="I44" s="34">
        <v>26.685664870523965</v>
      </c>
      <c r="J44" s="31">
        <v>40.070364279114791</v>
      </c>
      <c r="K44" s="31">
        <v>76.294390468781799</v>
      </c>
    </row>
    <row r="45" spans="1:11">
      <c r="A45" s="160"/>
      <c r="B45" s="31" t="s">
        <v>207</v>
      </c>
      <c r="C45" s="34">
        <v>134</v>
      </c>
      <c r="D45" s="31">
        <v>143</v>
      </c>
      <c r="E45" s="31">
        <v>142</v>
      </c>
      <c r="F45" s="34">
        <v>137</v>
      </c>
      <c r="G45" s="31">
        <v>154</v>
      </c>
      <c r="H45" s="31">
        <v>157</v>
      </c>
      <c r="I45" s="34">
        <v>139</v>
      </c>
      <c r="J45" s="31">
        <v>157</v>
      </c>
      <c r="K45" s="31">
        <v>166</v>
      </c>
    </row>
    <row r="46" spans="1:11">
      <c r="A46" s="160"/>
      <c r="B46" s="31" t="s">
        <v>208</v>
      </c>
      <c r="C46" s="35">
        <v>0</v>
      </c>
      <c r="D46" s="3">
        <v>4.8888888888876103E-5</v>
      </c>
      <c r="E46" s="3">
        <v>1.9200000000000328E-3</v>
      </c>
      <c r="F46" s="35">
        <v>1.0999999999999899E-3</v>
      </c>
      <c r="G46" s="3">
        <v>4.4000000000000039E-2</v>
      </c>
      <c r="H46" s="3">
        <v>0.27272727272727271</v>
      </c>
      <c r="I46" s="35">
        <v>2.3199999999999998E-2</v>
      </c>
      <c r="J46" s="3">
        <v>0.17213771016813451</v>
      </c>
      <c r="K46" s="3">
        <v>0.5479082321187585</v>
      </c>
    </row>
    <row r="47" spans="1:11">
      <c r="A47" s="160">
        <f>A43+1</f>
        <v>12</v>
      </c>
      <c r="B47" s="31" t="s">
        <v>205</v>
      </c>
      <c r="C47" s="34">
        <v>162.9444</v>
      </c>
      <c r="D47" s="31">
        <v>176.5746</v>
      </c>
      <c r="E47" s="31">
        <v>191.947</v>
      </c>
      <c r="F47" s="34">
        <v>183.434</v>
      </c>
      <c r="G47" s="31">
        <v>219.27979999999999</v>
      </c>
      <c r="H47" s="31">
        <v>258.05331146196431</v>
      </c>
      <c r="I47" s="34">
        <v>197.58279999999999</v>
      </c>
      <c r="J47" s="31">
        <v>244.33306532663318</v>
      </c>
      <c r="K47" s="31">
        <v>298.71080422420795</v>
      </c>
    </row>
    <row r="48" spans="1:11">
      <c r="A48" s="160"/>
      <c r="B48" s="31" t="s">
        <v>206</v>
      </c>
      <c r="C48" s="34">
        <v>10.317044001039422</v>
      </c>
      <c r="D48" s="31">
        <v>12.515500884602162</v>
      </c>
      <c r="E48" s="31">
        <v>24.003954444336784</v>
      </c>
      <c r="F48" s="34">
        <v>21.906456184524984</v>
      </c>
      <c r="G48" s="31">
        <v>35.296281354492436</v>
      </c>
      <c r="H48" s="31">
        <v>64.355331746198203</v>
      </c>
      <c r="I48" s="34">
        <v>33.905667122364676</v>
      </c>
      <c r="J48" s="31">
        <v>52.878921698753167</v>
      </c>
      <c r="K48" s="31">
        <v>81.487972011745811</v>
      </c>
    </row>
    <row r="49" spans="1:11">
      <c r="A49" s="160"/>
      <c r="B49" s="31" t="s">
        <v>207</v>
      </c>
      <c r="C49" s="34">
        <v>147</v>
      </c>
      <c r="D49" s="31">
        <v>158</v>
      </c>
      <c r="E49" s="31">
        <v>158</v>
      </c>
      <c r="F49" s="34">
        <v>152</v>
      </c>
      <c r="G49" s="31">
        <v>172</v>
      </c>
      <c r="H49" s="31">
        <v>177</v>
      </c>
      <c r="I49" s="34">
        <v>154</v>
      </c>
      <c r="J49" s="31">
        <v>177</v>
      </c>
      <c r="K49" s="31">
        <v>187</v>
      </c>
    </row>
    <row r="50" spans="1:11">
      <c r="A50" s="160"/>
      <c r="B50" s="31" t="s">
        <v>208</v>
      </c>
      <c r="C50" s="35">
        <v>1.2307692307700346E-4</v>
      </c>
      <c r="D50" s="3">
        <v>1.9770114942530004E-4</v>
      </c>
      <c r="E50" s="3">
        <v>3.6800000000000055E-2</v>
      </c>
      <c r="F50" s="35">
        <v>1.5000000000000013E-2</v>
      </c>
      <c r="G50" s="3">
        <v>0.23380000000000001</v>
      </c>
      <c r="H50" s="3">
        <v>0.53290957555874519</v>
      </c>
      <c r="I50" s="35">
        <v>9.5199999999999951E-2</v>
      </c>
      <c r="J50" s="3">
        <v>0.44844221105527637</v>
      </c>
      <c r="K50" s="3">
        <v>0.71974004874086117</v>
      </c>
    </row>
    <row r="51" spans="1:11">
      <c r="A51" s="160">
        <f>A47+1</f>
        <v>13</v>
      </c>
      <c r="B51" s="31" t="s">
        <v>205</v>
      </c>
      <c r="C51" s="34">
        <v>178.43248649729946</v>
      </c>
      <c r="D51" s="31">
        <v>195.13302660532108</v>
      </c>
      <c r="E51" s="31">
        <v>214.5873174634927</v>
      </c>
      <c r="F51" s="34">
        <v>203.78639999999999</v>
      </c>
      <c r="G51" s="31">
        <v>250.76017645879287</v>
      </c>
      <c r="H51" s="31">
        <v>295.24574792847795</v>
      </c>
      <c r="I51" s="34">
        <v>221.79455346415699</v>
      </c>
      <c r="J51" s="31">
        <v>281.13510153336097</v>
      </c>
      <c r="K51" s="32">
        <v>324.96574344023321</v>
      </c>
    </row>
    <row r="52" spans="1:11">
      <c r="A52" s="160"/>
      <c r="B52" s="31" t="s">
        <v>206</v>
      </c>
      <c r="C52" s="34">
        <v>11.796637533696128</v>
      </c>
      <c r="D52" s="31">
        <v>14.637657321656315</v>
      </c>
      <c r="E52" s="31">
        <v>28.87785829082938</v>
      </c>
      <c r="F52" s="34">
        <v>26.266814884047644</v>
      </c>
      <c r="G52" s="31">
        <v>44.627367383521339</v>
      </c>
      <c r="H52" s="31">
        <v>72.28530659119086</v>
      </c>
      <c r="I52" s="34">
        <v>41.153869073106662</v>
      </c>
      <c r="J52" s="31">
        <v>62.15924378845353</v>
      </c>
      <c r="K52" s="31">
        <v>81.113466072997184</v>
      </c>
    </row>
    <row r="53" spans="1:11">
      <c r="A53" s="160"/>
      <c r="B53" s="31" t="s">
        <v>207</v>
      </c>
      <c r="C53" s="34">
        <v>161</v>
      </c>
      <c r="D53" s="31">
        <v>173</v>
      </c>
      <c r="E53" s="31">
        <v>174</v>
      </c>
      <c r="F53" s="34">
        <v>166</v>
      </c>
      <c r="G53" s="31">
        <v>192</v>
      </c>
      <c r="H53" s="31">
        <v>198</v>
      </c>
      <c r="I53" s="34">
        <v>169</v>
      </c>
      <c r="J53" s="31">
        <v>199</v>
      </c>
      <c r="K53" s="31">
        <v>206</v>
      </c>
    </row>
    <row r="54" spans="1:11">
      <c r="A54" s="160"/>
      <c r="B54" s="31" t="s">
        <v>208</v>
      </c>
      <c r="C54" s="35">
        <v>0</v>
      </c>
      <c r="D54" s="3">
        <v>4.6009201840367941E-3</v>
      </c>
      <c r="E54" s="3">
        <v>0.17423484696939384</v>
      </c>
      <c r="F54" s="35">
        <v>8.7200000000000055E-2</v>
      </c>
      <c r="G54" s="3">
        <v>0.53098054942851414</v>
      </c>
      <c r="H54" s="3">
        <v>0.74880069777583946</v>
      </c>
      <c r="I54" s="35">
        <v>0.262715258309972</v>
      </c>
      <c r="J54" s="3">
        <v>0.7188147534189806</v>
      </c>
      <c r="K54" s="3">
        <v>0.83965014577259478</v>
      </c>
    </row>
    <row r="55" spans="1:11">
      <c r="A55" s="160">
        <f>A51+1</f>
        <v>14</v>
      </c>
      <c r="B55" s="31" t="s">
        <v>205</v>
      </c>
      <c r="C55" s="34">
        <v>194.27585517103421</v>
      </c>
      <c r="D55" s="31">
        <v>214.5269053810762</v>
      </c>
      <c r="E55" s="32">
        <v>238.95838335334133</v>
      </c>
      <c r="F55" s="34">
        <v>225.32759999999999</v>
      </c>
      <c r="G55" s="31">
        <v>285.50354609929076</v>
      </c>
      <c r="H55" s="32">
        <v>327.21315591262868</v>
      </c>
      <c r="I55" s="34">
        <v>247.67497487437186</v>
      </c>
      <c r="J55" s="31">
        <v>318.35269247886072</v>
      </c>
      <c r="K55" s="32">
        <v>346.18965517241378</v>
      </c>
    </row>
    <row r="56" spans="1:11">
      <c r="A56" s="160"/>
      <c r="B56" s="31" t="s">
        <v>206</v>
      </c>
      <c r="C56" s="34">
        <v>13.598606104267448</v>
      </c>
      <c r="D56" s="31">
        <v>17.269259311624143</v>
      </c>
      <c r="E56" s="31">
        <v>34.804520993061118</v>
      </c>
      <c r="F56" s="34">
        <v>31.43985322984545</v>
      </c>
      <c r="G56" s="31">
        <v>54.417566296874668</v>
      </c>
      <c r="H56" s="31">
        <v>74.10162099245359</v>
      </c>
      <c r="I56" s="34">
        <v>49.143965647310189</v>
      </c>
      <c r="J56" s="31">
        <v>69.159392603074153</v>
      </c>
      <c r="K56" s="31">
        <v>78.243311302288276</v>
      </c>
    </row>
    <row r="57" spans="1:11">
      <c r="A57" s="160"/>
      <c r="B57" s="31" t="s">
        <v>207</v>
      </c>
      <c r="C57" s="34">
        <v>174</v>
      </c>
      <c r="D57" s="31">
        <v>189</v>
      </c>
      <c r="E57" s="31">
        <v>190</v>
      </c>
      <c r="F57" s="34">
        <v>181</v>
      </c>
      <c r="G57" s="31">
        <v>213</v>
      </c>
      <c r="H57" s="31">
        <v>219</v>
      </c>
      <c r="I57" s="34">
        <v>184</v>
      </c>
      <c r="J57" s="31">
        <v>221</v>
      </c>
      <c r="K57" s="31">
        <v>224</v>
      </c>
    </row>
    <row r="58" spans="1:11">
      <c r="A58" s="160"/>
      <c r="B58" s="31" t="s">
        <v>208</v>
      </c>
      <c r="C58" s="35">
        <v>2.9005801160232325E-3</v>
      </c>
      <c r="D58" s="3">
        <v>7.3414682936587372E-2</v>
      </c>
      <c r="E58" s="3">
        <v>0.43157262905162064</v>
      </c>
      <c r="F58" s="35">
        <v>0.28000000000000003</v>
      </c>
      <c r="G58" s="3">
        <v>0.79007092198581563</v>
      </c>
      <c r="H58" s="3">
        <v>0.87898568917901077</v>
      </c>
      <c r="I58" s="35">
        <v>0.49065326633165829</v>
      </c>
      <c r="J58" s="3">
        <v>0.88139741878059641</v>
      </c>
      <c r="K58" s="3">
        <v>0.91056034482758619</v>
      </c>
    </row>
    <row r="59" spans="1:11">
      <c r="A59" s="160">
        <f>A55+1</f>
        <v>15</v>
      </c>
      <c r="B59" s="31" t="s">
        <v>205</v>
      </c>
      <c r="C59" s="34">
        <v>210.48189637927587</v>
      </c>
      <c r="D59" s="31">
        <v>234.82396479295861</v>
      </c>
      <c r="E59" s="32">
        <v>265.24499599679746</v>
      </c>
      <c r="F59" s="34">
        <v>248.08425055033021</v>
      </c>
      <c r="G59" s="31">
        <v>321.80415181379743</v>
      </c>
      <c r="H59" s="32">
        <v>353.28831417624519</v>
      </c>
      <c r="I59" s="34">
        <v>274.86323051948051</v>
      </c>
      <c r="J59" s="31">
        <v>348.20805899394259</v>
      </c>
      <c r="K59" s="32">
        <v>363.1499564080209</v>
      </c>
    </row>
    <row r="60" spans="1:11">
      <c r="A60" s="160"/>
      <c r="B60" s="31" t="s">
        <v>206</v>
      </c>
      <c r="C60" s="34">
        <v>15.598286602779226</v>
      </c>
      <c r="D60" s="31">
        <v>20.299730279571079</v>
      </c>
      <c r="E60" s="31">
        <v>41.647152487178204</v>
      </c>
      <c r="F60" s="34">
        <v>37.024415619767041</v>
      </c>
      <c r="G60" s="31">
        <v>63.051448241704065</v>
      </c>
      <c r="H60" s="31">
        <v>73.450232473198568</v>
      </c>
      <c r="I60" s="34">
        <v>57.141476434185371</v>
      </c>
      <c r="J60" s="31">
        <v>69.430798900659909</v>
      </c>
      <c r="K60" s="31">
        <v>73.929865162277878</v>
      </c>
    </row>
    <row r="61" spans="1:11">
      <c r="A61" s="160"/>
      <c r="B61" s="31" t="s">
        <v>207</v>
      </c>
      <c r="C61" s="34">
        <v>187</v>
      </c>
      <c r="D61" s="31">
        <v>205</v>
      </c>
      <c r="E61" s="31">
        <v>207</v>
      </c>
      <c r="F61" s="34">
        <v>197</v>
      </c>
      <c r="G61" s="31">
        <v>235</v>
      </c>
      <c r="H61" s="31">
        <v>239</v>
      </c>
      <c r="I61" s="34">
        <v>200</v>
      </c>
      <c r="J61" s="31">
        <v>243</v>
      </c>
      <c r="K61" s="31">
        <v>242</v>
      </c>
    </row>
    <row r="62" spans="1:11">
      <c r="A62" s="160"/>
      <c r="B62" s="31" t="s">
        <v>208</v>
      </c>
      <c r="C62" s="35">
        <v>3.8807761552310471E-2</v>
      </c>
      <c r="D62" s="3">
        <v>0.3570714142828566</v>
      </c>
      <c r="E62" s="3">
        <v>0.70156124899919936</v>
      </c>
      <c r="F62" s="35">
        <v>0.5333199919951972</v>
      </c>
      <c r="G62" s="3">
        <v>0.93331935416229816</v>
      </c>
      <c r="H62" s="3">
        <v>0.94763729246487871</v>
      </c>
      <c r="I62" s="35">
        <v>0.69480519480519476</v>
      </c>
      <c r="J62" s="3">
        <v>0.9552278114300764</v>
      </c>
      <c r="K62" s="3">
        <v>0.95727986050566694</v>
      </c>
    </row>
    <row r="63" spans="1:11">
      <c r="A63" s="160">
        <f>A59+1</f>
        <v>16</v>
      </c>
      <c r="B63" s="31" t="s">
        <v>205</v>
      </c>
      <c r="C63" s="34">
        <v>227.02721088435374</v>
      </c>
      <c r="D63" s="31">
        <v>256.09583833533412</v>
      </c>
      <c r="E63" s="32">
        <v>293.4558587479936</v>
      </c>
      <c r="F63" s="34">
        <v>272.20937687838108</v>
      </c>
      <c r="G63" s="31">
        <v>352.53810300629226</v>
      </c>
      <c r="H63" s="32">
        <v>373.79447168970131</v>
      </c>
      <c r="I63" s="34">
        <v>301.18437499999999</v>
      </c>
      <c r="J63" s="31">
        <v>372.50290598290599</v>
      </c>
      <c r="K63" s="32">
        <v>375.45865834633383</v>
      </c>
    </row>
    <row r="64" spans="1:11">
      <c r="A64" s="160"/>
      <c r="B64" s="31" t="s">
        <v>206</v>
      </c>
      <c r="C64" s="34">
        <v>17.671860022248175</v>
      </c>
      <c r="D64" s="31">
        <v>23.712013293521398</v>
      </c>
      <c r="E64" s="31">
        <v>48.992568638959675</v>
      </c>
      <c r="F64" s="34">
        <v>43.136861474476312</v>
      </c>
      <c r="G64" s="31">
        <v>64.432604279273292</v>
      </c>
      <c r="H64" s="31">
        <v>70.037304483964462</v>
      </c>
      <c r="I64" s="34">
        <v>62.150406443337317</v>
      </c>
      <c r="J64" s="31">
        <v>66.239660487591053</v>
      </c>
      <c r="K64" s="31">
        <v>69.457801425197431</v>
      </c>
    </row>
    <row r="65" spans="1:11">
      <c r="A65" s="160"/>
      <c r="B65" s="31" t="s">
        <v>207</v>
      </c>
      <c r="C65" s="34">
        <v>201</v>
      </c>
      <c r="D65" s="31">
        <v>221</v>
      </c>
      <c r="E65" s="31">
        <v>226</v>
      </c>
      <c r="F65" s="34">
        <v>213</v>
      </c>
      <c r="G65" s="31">
        <v>258</v>
      </c>
      <c r="H65" s="31">
        <v>259</v>
      </c>
      <c r="I65" s="34">
        <v>217</v>
      </c>
      <c r="J65" s="31">
        <v>264</v>
      </c>
      <c r="K65" s="31">
        <v>259</v>
      </c>
    </row>
    <row r="66" spans="1:11">
      <c r="A66" s="160"/>
      <c r="B66" s="31" t="s">
        <v>208</v>
      </c>
      <c r="C66" s="35">
        <v>0.20068027210884354</v>
      </c>
      <c r="D66" s="3">
        <v>0.73549419767907165</v>
      </c>
      <c r="E66" s="3">
        <v>0.875</v>
      </c>
      <c r="F66" s="35">
        <v>0.75996794229613307</v>
      </c>
      <c r="G66" s="3">
        <v>0.97925891400605924</v>
      </c>
      <c r="H66" s="3">
        <v>0.97904592064199736</v>
      </c>
      <c r="I66" s="35">
        <v>0.8504166666666666</v>
      </c>
      <c r="J66" s="3">
        <v>0.98564102564102563</v>
      </c>
      <c r="K66" s="3">
        <v>0.97815912636505464</v>
      </c>
    </row>
    <row r="67" spans="1:11">
      <c r="A67" s="160">
        <f>A63+1</f>
        <v>17</v>
      </c>
      <c r="B67" s="31" t="s">
        <v>205</v>
      </c>
      <c r="C67" s="34">
        <v>243.96698018811287</v>
      </c>
      <c r="D67" s="31">
        <v>278.50360144057623</v>
      </c>
      <c r="E67" s="32">
        <v>322.88085106382977</v>
      </c>
      <c r="F67" s="34">
        <v>297.62163248894251</v>
      </c>
      <c r="G67" s="31">
        <v>377.86084507042256</v>
      </c>
      <c r="H67" s="32">
        <v>389.93572909467866</v>
      </c>
      <c r="I67" s="34">
        <v>326.3230030554343</v>
      </c>
      <c r="J67" s="31">
        <v>392.60620995564318</v>
      </c>
      <c r="K67" s="32">
        <v>385.84242424242422</v>
      </c>
    </row>
    <row r="68" spans="1:11">
      <c r="A68" s="160"/>
      <c r="B68" s="31" t="s">
        <v>206</v>
      </c>
      <c r="C68" s="34">
        <v>19.953285875764958</v>
      </c>
      <c r="D68" s="31">
        <v>27.771781544310397</v>
      </c>
      <c r="E68" s="31">
        <v>55.642016834210047</v>
      </c>
      <c r="F68" s="34">
        <v>49.706558814814038</v>
      </c>
      <c r="G68" s="31">
        <v>62.001734352224254</v>
      </c>
      <c r="H68" s="31">
        <v>66.688386967276656</v>
      </c>
      <c r="I68" s="34">
        <v>65.233253933789172</v>
      </c>
      <c r="J68" s="31">
        <v>63.377684934137591</v>
      </c>
      <c r="K68" s="31">
        <v>65.283245523494543</v>
      </c>
    </row>
    <row r="69" spans="1:11">
      <c r="A69" s="160"/>
      <c r="B69" s="31" t="s">
        <v>207</v>
      </c>
      <c r="C69" s="34">
        <v>214</v>
      </c>
      <c r="D69" s="31">
        <v>238</v>
      </c>
      <c r="E69" s="31">
        <v>244</v>
      </c>
      <c r="F69" s="34">
        <v>229</v>
      </c>
      <c r="G69" s="31">
        <v>280</v>
      </c>
      <c r="H69" s="31">
        <v>276</v>
      </c>
      <c r="I69" s="34">
        <v>234</v>
      </c>
      <c r="J69" s="31">
        <v>283</v>
      </c>
      <c r="K69" s="31">
        <v>274</v>
      </c>
    </row>
    <row r="70" spans="1:11">
      <c r="A70" s="160"/>
      <c r="B70" s="31" t="s">
        <v>208</v>
      </c>
      <c r="C70" s="35">
        <v>0.54432659595757449</v>
      </c>
      <c r="D70" s="3">
        <v>0.94057623049219685</v>
      </c>
      <c r="E70" s="3">
        <v>0.96231003039513674</v>
      </c>
      <c r="F70" s="35">
        <v>0.90148773622838763</v>
      </c>
      <c r="G70" s="3">
        <v>0.99464788732394371</v>
      </c>
      <c r="H70" s="3">
        <v>0.99239806496199034</v>
      </c>
      <c r="I70" s="35">
        <v>0.930379746835443</v>
      </c>
      <c r="J70" s="3">
        <v>0.99359290290783642</v>
      </c>
      <c r="K70" s="3">
        <v>0.99212121212121207</v>
      </c>
    </row>
    <row r="71" spans="1:11">
      <c r="A71" s="160">
        <f>A67+1</f>
        <v>18</v>
      </c>
      <c r="B71" s="31" t="s">
        <v>205</v>
      </c>
      <c r="C71" s="34">
        <v>261.15336808340015</v>
      </c>
      <c r="D71" s="31">
        <v>301.99939939939941</v>
      </c>
      <c r="E71" s="32">
        <v>350.71855279764407</v>
      </c>
      <c r="F71" s="34">
        <v>322.75989392084864</v>
      </c>
      <c r="G71" s="31">
        <v>398.5187265917603</v>
      </c>
      <c r="H71" s="32">
        <v>398.58293269230768</v>
      </c>
      <c r="I71" s="34">
        <v>348.94340957321384</v>
      </c>
      <c r="J71" s="31">
        <v>406.68530351437698</v>
      </c>
      <c r="K71" s="32">
        <v>399.58433734939757</v>
      </c>
    </row>
    <row r="72" spans="1:11">
      <c r="A72" s="160"/>
      <c r="B72" s="31" t="s">
        <v>206</v>
      </c>
      <c r="C72" s="34">
        <v>22.05970930673055</v>
      </c>
      <c r="D72" s="31">
        <v>32.104002866304583</v>
      </c>
      <c r="E72" s="31">
        <v>58.86188876522499</v>
      </c>
      <c r="F72" s="34">
        <v>54.219983868616922</v>
      </c>
      <c r="G72" s="31">
        <v>58.068707007170481</v>
      </c>
      <c r="H72" s="31">
        <v>60.414236709281901</v>
      </c>
      <c r="I72" s="34">
        <v>66.034568595535532</v>
      </c>
      <c r="J72" s="31">
        <v>59.424847981476837</v>
      </c>
      <c r="K72" s="31">
        <v>64.484544508489222</v>
      </c>
    </row>
    <row r="73" spans="1:11">
      <c r="A73" s="160"/>
      <c r="B73" s="31" t="s">
        <v>207</v>
      </c>
      <c r="C73" s="34">
        <v>228</v>
      </c>
      <c r="D73" s="31">
        <v>256</v>
      </c>
      <c r="E73" s="31">
        <v>264</v>
      </c>
      <c r="F73" s="34">
        <v>246</v>
      </c>
      <c r="G73" s="31">
        <v>300</v>
      </c>
      <c r="H73" s="31">
        <v>294</v>
      </c>
      <c r="I73" s="34">
        <v>250</v>
      </c>
      <c r="J73" s="31">
        <v>300</v>
      </c>
      <c r="K73" s="31">
        <v>291</v>
      </c>
    </row>
    <row r="74" spans="1:11">
      <c r="A74" s="160"/>
      <c r="B74" s="31" t="s">
        <v>208</v>
      </c>
      <c r="C74" s="35">
        <v>0.82658380112269447</v>
      </c>
      <c r="D74" s="3">
        <v>0.99119119119119115</v>
      </c>
      <c r="E74" s="3">
        <v>0.99074463609591923</v>
      </c>
      <c r="F74" s="35">
        <v>0.96654426764585888</v>
      </c>
      <c r="G74" s="3">
        <v>0.99910112359550562</v>
      </c>
      <c r="H74" s="3">
        <v>0.99543269230769227</v>
      </c>
      <c r="I74" s="35">
        <v>0.97359113416647014</v>
      </c>
      <c r="J74" s="3">
        <v>0.99760383386581475</v>
      </c>
      <c r="K74" s="3">
        <v>0.99022318783330043</v>
      </c>
    </row>
    <row r="75" spans="1:11">
      <c r="A75" s="160">
        <f>A71+1</f>
        <v>19</v>
      </c>
      <c r="B75" s="31" t="s">
        <v>205</v>
      </c>
      <c r="C75" s="34">
        <v>278.36829366680115</v>
      </c>
      <c r="D75" s="31">
        <v>326.42260590242921</v>
      </c>
      <c r="E75" s="32">
        <v>375.07234432234435</v>
      </c>
      <c r="F75" s="34">
        <v>347.61296412838266</v>
      </c>
      <c r="G75" s="31">
        <v>414.73514714047752</v>
      </c>
      <c r="H75" s="32">
        <v>411.8744680851064</v>
      </c>
      <c r="I75" s="34">
        <v>367.92705005324814</v>
      </c>
      <c r="J75" s="31">
        <v>416.13362068965517</v>
      </c>
      <c r="K75" s="32">
        <v>400.63380281690144</v>
      </c>
    </row>
    <row r="76" spans="1:11">
      <c r="A76" s="160"/>
      <c r="B76" s="31" t="s">
        <v>206</v>
      </c>
      <c r="C76" s="34">
        <v>23.77724060571266</v>
      </c>
      <c r="D76" s="31">
        <v>36.141309604867637</v>
      </c>
      <c r="E76" s="31">
        <v>58.742694665769925</v>
      </c>
      <c r="F76" s="34">
        <v>57.793849343962449</v>
      </c>
      <c r="G76" s="31">
        <v>53.931616501238587</v>
      </c>
      <c r="H76" s="31">
        <v>56.855436954938028</v>
      </c>
      <c r="I76" s="34">
        <v>64.935391452118381</v>
      </c>
      <c r="J76" s="31">
        <v>55.538288993106484</v>
      </c>
      <c r="K76" s="31">
        <v>57.440214742092543</v>
      </c>
    </row>
    <row r="77" spans="1:11">
      <c r="A77" s="160"/>
      <c r="B77" s="31" t="s">
        <v>207</v>
      </c>
      <c r="C77" s="34">
        <v>242</v>
      </c>
      <c r="D77" s="31">
        <v>275</v>
      </c>
      <c r="E77" s="31">
        <v>283</v>
      </c>
      <c r="F77" s="34">
        <v>263</v>
      </c>
      <c r="G77" s="31">
        <v>316</v>
      </c>
      <c r="H77" s="31">
        <v>309</v>
      </c>
      <c r="I77" s="34">
        <v>267</v>
      </c>
      <c r="J77" s="31">
        <v>318</v>
      </c>
      <c r="K77" s="31">
        <v>314</v>
      </c>
    </row>
    <row r="78" spans="1:11">
      <c r="A78" s="160"/>
      <c r="B78" s="31" t="s">
        <v>208</v>
      </c>
      <c r="C78" s="35">
        <v>0.96187979023799919</v>
      </c>
      <c r="D78" s="3">
        <v>0.99979923710098373</v>
      </c>
      <c r="E78" s="3">
        <v>0.99771062271062272</v>
      </c>
      <c r="F78" s="35">
        <v>0.99045521292217331</v>
      </c>
      <c r="G78" s="3">
        <v>1</v>
      </c>
      <c r="H78" s="3">
        <v>0.99651837524177955</v>
      </c>
      <c r="I78" s="35">
        <v>0.98881789137380194</v>
      </c>
      <c r="J78" s="3">
        <v>1</v>
      </c>
      <c r="K78" s="3">
        <v>0.98191853825656639</v>
      </c>
    </row>
    <row r="79" spans="1:11">
      <c r="A79" s="160">
        <f>A75+1</f>
        <v>20</v>
      </c>
      <c r="B79" s="31" t="s">
        <v>205</v>
      </c>
      <c r="C79" s="34">
        <v>295.02716608355627</v>
      </c>
      <c r="D79" s="31">
        <v>351.98244906193264</v>
      </c>
      <c r="E79" s="32">
        <v>394.66541956173171</v>
      </c>
      <c r="F79" s="34">
        <v>368.44953922229712</v>
      </c>
      <c r="G79" s="31">
        <v>426.46685082872926</v>
      </c>
      <c r="H79" s="32">
        <v>423.46122448979594</v>
      </c>
      <c r="I79" s="34">
        <v>383.87148217636025</v>
      </c>
      <c r="J79" s="31">
        <v>426.12834224598902</v>
      </c>
      <c r="K79" s="32">
        <v>417.47058823529414</v>
      </c>
    </row>
    <row r="80" spans="1:11">
      <c r="A80" s="160"/>
      <c r="B80" s="31" t="s">
        <v>206</v>
      </c>
      <c r="C80" s="34">
        <v>24.661789732357256</v>
      </c>
      <c r="D80" s="31">
        <v>40.47024204194846</v>
      </c>
      <c r="E80" s="31">
        <v>56.123553664570643</v>
      </c>
      <c r="F80" s="34">
        <v>57.212730402715884</v>
      </c>
      <c r="G80" s="31">
        <v>49.350195108657012</v>
      </c>
      <c r="H80" s="31">
        <v>52.932019564870117</v>
      </c>
      <c r="I80" s="34">
        <v>62.373831812355711</v>
      </c>
      <c r="J80" s="31">
        <v>51.842560164689701</v>
      </c>
      <c r="K80" s="31">
        <v>53.185914798721164</v>
      </c>
    </row>
    <row r="81" spans="1:11">
      <c r="A81" s="160"/>
      <c r="B81" s="31" t="s">
        <v>207</v>
      </c>
      <c r="C81" s="34">
        <v>257</v>
      </c>
      <c r="D81" s="31">
        <v>293</v>
      </c>
      <c r="E81" s="31">
        <v>303</v>
      </c>
      <c r="F81" s="34">
        <v>280</v>
      </c>
      <c r="G81" s="31">
        <v>333</v>
      </c>
      <c r="H81" s="31">
        <v>329</v>
      </c>
      <c r="I81" s="34">
        <v>283</v>
      </c>
      <c r="J81" s="31">
        <v>327</v>
      </c>
      <c r="K81" s="31">
        <v>329</v>
      </c>
    </row>
    <row r="82" spans="1:11">
      <c r="A82" s="160"/>
      <c r="B82" s="31" t="s">
        <v>208</v>
      </c>
      <c r="C82" s="35">
        <v>0.99485490841736979</v>
      </c>
      <c r="D82" s="3">
        <v>1</v>
      </c>
      <c r="E82" s="3">
        <v>0.99953233564938537</v>
      </c>
      <c r="F82" s="35">
        <v>0.99741514947179144</v>
      </c>
      <c r="G82" s="3">
        <v>1</v>
      </c>
      <c r="H82" s="3">
        <v>1</v>
      </c>
      <c r="I82" s="35">
        <v>0.99624765478424016</v>
      </c>
      <c r="J82" s="3">
        <v>1</v>
      </c>
      <c r="K82" s="3">
        <v>1</v>
      </c>
    </row>
    <row r="83" spans="1:11">
      <c r="A83" s="160">
        <f>A79+1</f>
        <v>21</v>
      </c>
      <c r="B83" s="31" t="s">
        <v>205</v>
      </c>
      <c r="C83" s="34">
        <v>315.88715173381439</v>
      </c>
      <c r="D83" s="31">
        <v>377.08043612425428</v>
      </c>
      <c r="E83" s="32">
        <v>410.80760253417805</v>
      </c>
      <c r="F83" s="34">
        <v>388.08355995055626</v>
      </c>
      <c r="G83" s="31">
        <v>434.64013840830449</v>
      </c>
      <c r="H83" s="32">
        <v>429.01834862385323</v>
      </c>
      <c r="I83" s="34">
        <v>396.63776493256262</v>
      </c>
      <c r="J83" s="31">
        <v>432.27528089887642</v>
      </c>
      <c r="K83" s="32">
        <v>444.2</v>
      </c>
    </row>
    <row r="84" spans="1:11">
      <c r="A84" s="160"/>
      <c r="B84" s="31" t="s">
        <v>206</v>
      </c>
      <c r="C84" s="34">
        <v>31.157345292609019</v>
      </c>
      <c r="D84" s="31">
        <v>42.825287589153533</v>
      </c>
      <c r="E84" s="31">
        <v>52.164311610761402</v>
      </c>
      <c r="F84" s="34">
        <v>56.291907691928699</v>
      </c>
      <c r="G84" s="31">
        <v>45.796762026507118</v>
      </c>
      <c r="H84" s="31">
        <v>49.08854087662268</v>
      </c>
      <c r="I84" s="34">
        <v>59.015978322761704</v>
      </c>
      <c r="J84" s="31">
        <v>49.871898682216205</v>
      </c>
      <c r="K84" s="31">
        <v>61.208309426556966</v>
      </c>
    </row>
    <row r="85" spans="1:11">
      <c r="A85" s="160"/>
      <c r="B85" s="31" t="s">
        <v>207</v>
      </c>
      <c r="C85" s="34">
        <v>271</v>
      </c>
      <c r="D85" s="31">
        <v>312</v>
      </c>
      <c r="E85" s="31">
        <v>320</v>
      </c>
      <c r="F85" s="34">
        <v>297</v>
      </c>
      <c r="G85" s="31">
        <v>349</v>
      </c>
      <c r="H85" s="31">
        <v>341</v>
      </c>
      <c r="I85" s="34">
        <v>298</v>
      </c>
      <c r="J85" s="31">
        <v>326</v>
      </c>
      <c r="K85" s="31">
        <v>268</v>
      </c>
    </row>
    <row r="86" spans="1:11">
      <c r="A86" s="160"/>
      <c r="B86" s="31" t="s">
        <v>208</v>
      </c>
      <c r="C86" s="36">
        <v>0.99979955902986573</v>
      </c>
      <c r="D86" s="33">
        <v>1</v>
      </c>
      <c r="E86" s="33">
        <v>1</v>
      </c>
      <c r="F86" s="36">
        <v>0.9994231561598681</v>
      </c>
      <c r="G86" s="33">
        <v>1</v>
      </c>
      <c r="H86" s="33">
        <v>1</v>
      </c>
      <c r="I86" s="36">
        <v>0.9976878612716763</v>
      </c>
      <c r="J86" s="33">
        <v>1</v>
      </c>
      <c r="K86" s="33">
        <v>1</v>
      </c>
    </row>
    <row r="87" spans="1:11">
      <c r="A87" s="160">
        <f>A83+1</f>
        <v>22</v>
      </c>
      <c r="B87" s="31" t="s">
        <v>205</v>
      </c>
      <c r="C87" s="34">
        <v>334.81650271029912</v>
      </c>
      <c r="D87" s="31">
        <v>400.96772805507743</v>
      </c>
      <c r="E87" s="32">
        <v>424.03962179198561</v>
      </c>
      <c r="F87" s="34">
        <v>404.5442313197824</v>
      </c>
      <c r="G87" s="31">
        <v>441.96598639455783</v>
      </c>
      <c r="H87" s="32">
        <v>437.93478260869563</v>
      </c>
      <c r="I87" s="34">
        <v>407.30469135802468</v>
      </c>
      <c r="J87" s="1">
        <v>432.14102564102564</v>
      </c>
      <c r="K87" s="32">
        <v>392.33333333333331</v>
      </c>
    </row>
    <row r="88" spans="1:11">
      <c r="A88" s="160"/>
      <c r="B88" s="31" t="s">
        <v>206</v>
      </c>
      <c r="C88" s="34">
        <v>34.065411574770025</v>
      </c>
      <c r="D88" s="31">
        <v>43.505598132958134</v>
      </c>
      <c r="E88" s="31">
        <v>48.275114890538973</v>
      </c>
      <c r="F88" s="34">
        <v>54.441626778653038</v>
      </c>
      <c r="G88" s="31">
        <v>41.401788054903612</v>
      </c>
      <c r="H88" s="31">
        <v>48.223277999974265</v>
      </c>
      <c r="I88" s="34">
        <v>55.485830391419313</v>
      </c>
      <c r="J88" s="1">
        <v>48.779313360495465</v>
      </c>
      <c r="K88" s="31">
        <v>73.927892796517156</v>
      </c>
    </row>
    <row r="89" spans="1:11">
      <c r="A89" s="160"/>
      <c r="B89" s="31" t="s">
        <v>207</v>
      </c>
      <c r="C89" s="34">
        <v>286</v>
      </c>
      <c r="D89" s="31">
        <v>332</v>
      </c>
      <c r="E89" s="31">
        <v>336</v>
      </c>
      <c r="F89" s="34">
        <v>313</v>
      </c>
      <c r="G89" s="31">
        <v>355</v>
      </c>
      <c r="H89" s="31">
        <v>364</v>
      </c>
      <c r="I89" s="34">
        <v>312</v>
      </c>
      <c r="J89" s="31">
        <v>340</v>
      </c>
      <c r="K89" s="31">
        <v>307</v>
      </c>
    </row>
    <row r="90" spans="1:11">
      <c r="A90" s="160"/>
      <c r="B90" s="31" t="s">
        <v>208</v>
      </c>
      <c r="C90" s="36">
        <v>1</v>
      </c>
      <c r="D90" s="33">
        <v>1</v>
      </c>
      <c r="E90" s="33">
        <v>1</v>
      </c>
      <c r="F90" s="36">
        <v>1</v>
      </c>
      <c r="G90" s="33">
        <v>1</v>
      </c>
      <c r="H90" s="33">
        <v>1</v>
      </c>
      <c r="I90" s="36">
        <v>0.99923681257014585</v>
      </c>
      <c r="J90" s="33">
        <v>1</v>
      </c>
      <c r="K90" s="33">
        <v>1</v>
      </c>
    </row>
    <row r="91" spans="1:11">
      <c r="A91" s="160">
        <f>A87+1</f>
        <v>23</v>
      </c>
      <c r="B91" s="31" t="s">
        <v>205</v>
      </c>
      <c r="C91" s="34">
        <v>353.9200241740532</v>
      </c>
      <c r="D91" s="31">
        <v>420.66939759036143</v>
      </c>
      <c r="E91" s="32">
        <v>434.73112582781459</v>
      </c>
      <c r="F91" s="34">
        <v>415.73646468268197</v>
      </c>
      <c r="G91" s="31">
        <v>448.86231884057969</v>
      </c>
      <c r="H91" s="32">
        <v>441.36842105263156</v>
      </c>
      <c r="I91" s="34">
        <v>417.97174052665383</v>
      </c>
      <c r="J91" s="31">
        <v>430.54285714285714</v>
      </c>
      <c r="K91" s="32">
        <v>359</v>
      </c>
    </row>
    <row r="92" spans="1:11">
      <c r="A92" s="160"/>
      <c r="B92" s="31" t="s">
        <v>206</v>
      </c>
      <c r="C92" s="34">
        <v>36.586831815014314</v>
      </c>
      <c r="D92" s="31">
        <v>41.448101846289575</v>
      </c>
      <c r="E92" s="31">
        <v>44.771053239139682</v>
      </c>
      <c r="F92" s="34">
        <v>50.547253704637363</v>
      </c>
      <c r="G92" s="31">
        <v>38.617191442098694</v>
      </c>
      <c r="H92" s="31">
        <v>38.639660865655451</v>
      </c>
      <c r="I92" s="34">
        <v>52.197782092610453</v>
      </c>
      <c r="J92" s="31">
        <v>45.122280173626272</v>
      </c>
      <c r="K92" s="1" t="e">
        <v>#N/A</v>
      </c>
    </row>
    <row r="93" spans="1:11">
      <c r="A93" s="160"/>
      <c r="B93" s="31" t="s">
        <v>207</v>
      </c>
      <c r="C93" s="34">
        <v>301</v>
      </c>
      <c r="D93" s="31">
        <v>351</v>
      </c>
      <c r="E93" s="31">
        <v>351</v>
      </c>
      <c r="F93" s="34">
        <v>328</v>
      </c>
      <c r="G93" s="31">
        <v>367</v>
      </c>
      <c r="H93" s="31">
        <v>339</v>
      </c>
      <c r="I93" s="34">
        <v>326</v>
      </c>
      <c r="J93" s="31">
        <v>358</v>
      </c>
      <c r="K93" s="31">
        <v>359</v>
      </c>
    </row>
    <row r="94" spans="1:11">
      <c r="A94" s="160"/>
      <c r="B94" s="31" t="s">
        <v>208</v>
      </c>
      <c r="C94" s="36">
        <v>1</v>
      </c>
      <c r="D94" s="2">
        <v>1</v>
      </c>
      <c r="E94" s="2">
        <v>1</v>
      </c>
      <c r="F94" s="36">
        <v>1</v>
      </c>
      <c r="G94" s="2">
        <v>1</v>
      </c>
      <c r="H94" s="2">
        <v>1</v>
      </c>
      <c r="I94" s="36">
        <v>1</v>
      </c>
      <c r="J94" s="2">
        <v>1</v>
      </c>
      <c r="K94" s="2">
        <v>1</v>
      </c>
    </row>
    <row r="95" spans="1:11">
      <c r="A95" s="160">
        <f>A91+1</f>
        <v>24</v>
      </c>
      <c r="B95" s="31" t="s">
        <v>205</v>
      </c>
      <c r="C95" s="34">
        <v>373.10466531440164</v>
      </c>
      <c r="D95" s="31">
        <v>436.14150943396226</v>
      </c>
      <c r="E95" s="32">
        <v>443.43664921465967</v>
      </c>
      <c r="F95" s="34">
        <v>425.65095660289313</v>
      </c>
      <c r="G95" s="31">
        <v>455.01612903225805</v>
      </c>
      <c r="H95" s="32">
        <v>462.25</v>
      </c>
      <c r="I95" s="34">
        <v>425.93085106382978</v>
      </c>
      <c r="J95" s="31">
        <v>444.66666666666669</v>
      </c>
      <c r="K95" s="33"/>
    </row>
    <row r="96" spans="1:11">
      <c r="A96" s="160"/>
      <c r="B96" s="31" t="s">
        <v>206</v>
      </c>
      <c r="C96" s="34">
        <v>38.879455888948442</v>
      </c>
      <c r="D96" s="31">
        <v>37.774236910731254</v>
      </c>
      <c r="E96" s="31">
        <v>41.155110252210235</v>
      </c>
      <c r="F96" s="34">
        <v>46.641073992402681</v>
      </c>
      <c r="G96" s="31">
        <v>36.18780336852204</v>
      </c>
      <c r="H96" s="31">
        <v>36.41330212200716</v>
      </c>
      <c r="I96" s="34">
        <v>49.135423083372942</v>
      </c>
      <c r="J96" s="31">
        <v>37.430379818181557</v>
      </c>
    </row>
    <row r="97" spans="1:11">
      <c r="A97" s="160"/>
      <c r="B97" s="31" t="s">
        <v>207</v>
      </c>
      <c r="C97" s="34">
        <v>316</v>
      </c>
      <c r="D97" s="31">
        <v>370</v>
      </c>
      <c r="E97" s="31">
        <v>363</v>
      </c>
      <c r="F97" s="34">
        <v>343</v>
      </c>
      <c r="G97" s="31">
        <v>390</v>
      </c>
      <c r="H97" s="31">
        <v>380</v>
      </c>
      <c r="I97" s="34">
        <v>336</v>
      </c>
      <c r="J97" s="31">
        <v>387</v>
      </c>
    </row>
    <row r="98" spans="1:11">
      <c r="A98" s="160"/>
      <c r="B98" s="31" t="s">
        <v>208</v>
      </c>
      <c r="C98" s="36">
        <v>1</v>
      </c>
      <c r="D98" s="2">
        <v>1</v>
      </c>
      <c r="E98" s="2">
        <v>1</v>
      </c>
      <c r="F98" s="36">
        <v>1</v>
      </c>
      <c r="G98" s="2">
        <v>1</v>
      </c>
      <c r="H98" s="2">
        <v>1</v>
      </c>
      <c r="I98" s="36">
        <v>1</v>
      </c>
      <c r="J98" s="2">
        <v>1</v>
      </c>
    </row>
    <row r="99" spans="1:11">
      <c r="A99" s="160">
        <f>A95+1</f>
        <v>25</v>
      </c>
      <c r="B99" s="31" t="s">
        <v>205</v>
      </c>
      <c r="C99" s="34">
        <v>391.26902398676594</v>
      </c>
      <c r="D99" s="31">
        <v>448.52852014359792</v>
      </c>
      <c r="E99" s="32">
        <v>447.81390977443607</v>
      </c>
      <c r="F99" s="34">
        <v>434.95400126023947</v>
      </c>
      <c r="G99" s="31">
        <v>455.12</v>
      </c>
      <c r="H99" s="32">
        <v>423</v>
      </c>
      <c r="I99" s="34">
        <v>432.04187817258884</v>
      </c>
      <c r="J99" s="31">
        <v>455</v>
      </c>
      <c r="K99" s="33"/>
    </row>
    <row r="100" spans="1:11">
      <c r="A100" s="160"/>
      <c r="B100" s="31" t="s">
        <v>206</v>
      </c>
      <c r="C100" s="34">
        <v>39.59606020062126</v>
      </c>
      <c r="D100" s="31">
        <v>34.068265764002298</v>
      </c>
      <c r="E100" s="31">
        <v>37.027921898581319</v>
      </c>
      <c r="F100" s="34">
        <v>43.28971903735237</v>
      </c>
      <c r="G100" s="31">
        <v>30.263178947361094</v>
      </c>
      <c r="H100" s="31" t="e">
        <v>#N/A</v>
      </c>
      <c r="I100" s="34">
        <v>45.20920757804987</v>
      </c>
      <c r="J100" s="31">
        <v>31.041191271527509</v>
      </c>
    </row>
    <row r="101" spans="1:11">
      <c r="A101" s="160"/>
      <c r="B101" s="31" t="s">
        <v>207</v>
      </c>
      <c r="C101" s="34">
        <v>331</v>
      </c>
      <c r="D101" s="31">
        <v>386</v>
      </c>
      <c r="E101" s="31">
        <v>379</v>
      </c>
      <c r="F101" s="34">
        <v>358</v>
      </c>
      <c r="G101" s="31">
        <v>407</v>
      </c>
      <c r="H101" s="31">
        <v>423</v>
      </c>
      <c r="I101" s="34">
        <v>349</v>
      </c>
      <c r="J101" s="31">
        <v>393</v>
      </c>
    </row>
    <row r="102" spans="1:11">
      <c r="A102" s="160"/>
      <c r="B102" s="31" t="s">
        <v>208</v>
      </c>
      <c r="C102" s="36">
        <v>1</v>
      </c>
      <c r="D102" s="2">
        <v>1</v>
      </c>
      <c r="E102" s="2">
        <v>1</v>
      </c>
      <c r="F102" s="36">
        <v>1</v>
      </c>
      <c r="G102" s="2">
        <v>1</v>
      </c>
      <c r="H102" s="2">
        <v>1</v>
      </c>
      <c r="I102" s="36">
        <v>1</v>
      </c>
      <c r="J102" s="2">
        <v>1</v>
      </c>
    </row>
    <row r="103" spans="1:11">
      <c r="A103" s="160">
        <f>A99+1</f>
        <v>26</v>
      </c>
      <c r="B103" s="31" t="s">
        <v>205</v>
      </c>
      <c r="C103" s="34">
        <v>408.19969937728149</v>
      </c>
      <c r="D103" s="31">
        <v>457.76280487804877</v>
      </c>
      <c r="E103" s="32">
        <v>455.14715719063543</v>
      </c>
      <c r="F103" s="34">
        <v>441.6049270072993</v>
      </c>
      <c r="G103" s="31">
        <v>458.5</v>
      </c>
      <c r="H103" s="33"/>
      <c r="I103" s="34">
        <v>441.16042780748666</v>
      </c>
      <c r="J103" s="31">
        <v>467</v>
      </c>
      <c r="K103" s="33"/>
    </row>
    <row r="104" spans="1:11">
      <c r="A104" s="160"/>
      <c r="B104" s="31" t="s">
        <v>206</v>
      </c>
      <c r="C104" s="34">
        <v>39.215969223999174</v>
      </c>
      <c r="D104" s="31">
        <v>30.550059251248044</v>
      </c>
      <c r="E104" s="31">
        <v>33.651766065705679</v>
      </c>
      <c r="F104" s="34">
        <v>39.70192516172456</v>
      </c>
      <c r="G104" s="31">
        <v>21.11476576553321</v>
      </c>
      <c r="H104" s="31"/>
      <c r="I104" s="34">
        <v>43.361264014780602</v>
      </c>
      <c r="J104" s="31">
        <v>37.17526059088221</v>
      </c>
    </row>
    <row r="105" spans="1:11">
      <c r="A105" s="160"/>
      <c r="B105" s="31" t="s">
        <v>207</v>
      </c>
      <c r="C105" s="34">
        <v>346</v>
      </c>
      <c r="D105" s="31">
        <v>401</v>
      </c>
      <c r="E105" s="31">
        <v>386</v>
      </c>
      <c r="F105" s="34">
        <v>370</v>
      </c>
      <c r="G105" s="31">
        <v>422</v>
      </c>
      <c r="H105" s="31"/>
      <c r="I105" s="34">
        <v>360</v>
      </c>
      <c r="J105" s="31">
        <v>422</v>
      </c>
    </row>
    <row r="106" spans="1:11">
      <c r="A106" s="160"/>
      <c r="B106" s="31" t="s">
        <v>208</v>
      </c>
      <c r="C106" s="36">
        <v>1</v>
      </c>
      <c r="D106" s="2">
        <v>1</v>
      </c>
      <c r="E106" s="2">
        <v>1</v>
      </c>
      <c r="F106" s="36">
        <v>1</v>
      </c>
      <c r="G106" s="2">
        <v>1</v>
      </c>
      <c r="H106" s="2"/>
      <c r="I106" s="36">
        <v>1</v>
      </c>
      <c r="J106" s="2">
        <v>1</v>
      </c>
    </row>
    <row r="107" spans="1:11">
      <c r="A107" s="160">
        <f>A103+1</f>
        <v>27</v>
      </c>
      <c r="B107" s="31" t="s">
        <v>205</v>
      </c>
      <c r="C107" s="34">
        <v>423.43570937428376</v>
      </c>
      <c r="D107" s="31">
        <v>464.09302325581393</v>
      </c>
      <c r="E107" s="32">
        <v>461.10666666666668</v>
      </c>
      <c r="F107" s="34">
        <v>448.76621621621621</v>
      </c>
      <c r="G107" s="31">
        <v>473.6</v>
      </c>
      <c r="H107" s="33"/>
      <c r="I107" s="34">
        <v>444.62889518413596</v>
      </c>
      <c r="J107" s="31">
        <v>474.5</v>
      </c>
      <c r="K107" s="33"/>
    </row>
    <row r="108" spans="1:11">
      <c r="A108" s="160"/>
      <c r="B108" s="31" t="s">
        <v>206</v>
      </c>
      <c r="C108" s="34">
        <v>37.706474877702021</v>
      </c>
      <c r="D108" s="31">
        <v>26.752595956784724</v>
      </c>
      <c r="E108" s="31">
        <v>31.146793961003713</v>
      </c>
      <c r="F108" s="34">
        <v>36.957506875956042</v>
      </c>
      <c r="G108" s="31">
        <v>15.469324484281787</v>
      </c>
      <c r="H108" s="31"/>
      <c r="I108" s="34">
        <v>41.563218048107764</v>
      </c>
      <c r="J108" s="31">
        <v>23.334523779156068</v>
      </c>
    </row>
    <row r="109" spans="1:11">
      <c r="A109" s="160"/>
      <c r="B109" s="31" t="s">
        <v>207</v>
      </c>
      <c r="C109" s="34">
        <v>361</v>
      </c>
      <c r="D109" s="31">
        <v>413</v>
      </c>
      <c r="E109" s="31">
        <v>404</v>
      </c>
      <c r="F109" s="34">
        <v>381</v>
      </c>
      <c r="G109" s="31">
        <v>456</v>
      </c>
      <c r="H109" s="31"/>
      <c r="I109" s="34">
        <v>366</v>
      </c>
      <c r="J109" s="31">
        <v>458</v>
      </c>
    </row>
    <row r="110" spans="1:11">
      <c r="A110" s="160"/>
      <c r="B110" s="31" t="s">
        <v>208</v>
      </c>
      <c r="C110" s="36">
        <v>1</v>
      </c>
      <c r="D110" s="2">
        <v>1</v>
      </c>
      <c r="E110" s="2">
        <v>1</v>
      </c>
      <c r="F110" s="36">
        <v>1</v>
      </c>
      <c r="G110" s="2">
        <v>1</v>
      </c>
      <c r="H110" s="2"/>
      <c r="I110" s="36">
        <v>1</v>
      </c>
      <c r="J110" s="2">
        <v>1</v>
      </c>
    </row>
    <row r="111" spans="1:11">
      <c r="A111" s="160">
        <f>A107+1</f>
        <v>28</v>
      </c>
      <c r="B111" s="31" t="s">
        <v>205</v>
      </c>
      <c r="C111" s="34">
        <v>436.88120071228695</v>
      </c>
      <c r="D111" s="31">
        <v>470.2304609218437</v>
      </c>
      <c r="E111" s="31">
        <v>459.06779661016947</v>
      </c>
      <c r="F111" s="34">
        <v>453.67316017316017</v>
      </c>
      <c r="G111" s="31">
        <v>494</v>
      </c>
      <c r="H111" s="31"/>
      <c r="I111" s="34">
        <v>447.40723981900453</v>
      </c>
      <c r="J111" s="31">
        <v>497</v>
      </c>
    </row>
    <row r="112" spans="1:11">
      <c r="A112" s="160"/>
      <c r="B112" s="31" t="s">
        <v>206</v>
      </c>
      <c r="C112" s="34">
        <v>35.771210796042695</v>
      </c>
      <c r="D112" s="31">
        <v>23.569622449194348</v>
      </c>
      <c r="E112" s="31">
        <v>27.102528452335278</v>
      </c>
      <c r="F112" s="34">
        <v>34.198401834579414</v>
      </c>
      <c r="G112" s="31" t="e">
        <v>#N/A</v>
      </c>
      <c r="H112" s="31"/>
      <c r="I112" s="34">
        <v>39.504162520393734</v>
      </c>
      <c r="J112" s="1" t="e">
        <v>#N/A</v>
      </c>
    </row>
    <row r="113" spans="1:11">
      <c r="A113" s="160"/>
      <c r="B113" s="31" t="s">
        <v>207</v>
      </c>
      <c r="C113" s="34">
        <v>375</v>
      </c>
      <c r="D113" s="31">
        <v>423</v>
      </c>
      <c r="E113" s="31">
        <v>405</v>
      </c>
      <c r="F113" s="34">
        <v>388</v>
      </c>
      <c r="G113" s="31">
        <v>494</v>
      </c>
      <c r="H113" s="31"/>
      <c r="I113" s="34">
        <v>369</v>
      </c>
      <c r="J113" s="31">
        <v>497</v>
      </c>
    </row>
    <row r="114" spans="1:11">
      <c r="A114" s="160"/>
      <c r="B114" s="31" t="s">
        <v>208</v>
      </c>
      <c r="C114" s="36">
        <v>1</v>
      </c>
      <c r="D114" s="2">
        <v>1</v>
      </c>
      <c r="E114" s="2">
        <v>1</v>
      </c>
      <c r="F114" s="36">
        <v>1</v>
      </c>
      <c r="G114" s="2">
        <v>1</v>
      </c>
      <c r="H114" s="2"/>
      <c r="I114" s="36">
        <v>1</v>
      </c>
      <c r="J114" s="2">
        <v>1</v>
      </c>
    </row>
    <row r="115" spans="1:11">
      <c r="A115" s="160">
        <f>A111+1</f>
        <v>29</v>
      </c>
      <c r="B115" s="31" t="s">
        <v>205</v>
      </c>
      <c r="C115" s="34">
        <v>447.10989678202793</v>
      </c>
      <c r="D115" s="31">
        <v>473.82727272727271</v>
      </c>
      <c r="E115" s="31">
        <v>467.90322580645159</v>
      </c>
      <c r="F115" s="34">
        <v>457.59636363636366</v>
      </c>
      <c r="G115" s="31"/>
      <c r="H115" s="31"/>
      <c r="I115" s="34">
        <v>452.41666666666669</v>
      </c>
    </row>
    <row r="116" spans="1:11">
      <c r="A116" s="160"/>
      <c r="B116" s="31" t="s">
        <v>206</v>
      </c>
      <c r="C116" s="34">
        <v>32.926738734747445</v>
      </c>
      <c r="D116" s="31">
        <v>20.95542522616276</v>
      </c>
      <c r="E116" s="31">
        <v>24.278048848990696</v>
      </c>
      <c r="F116" s="34">
        <v>31.653472518746234</v>
      </c>
      <c r="G116" s="31"/>
      <c r="H116" s="31"/>
      <c r="I116" s="34">
        <v>38.116219039224688</v>
      </c>
    </row>
    <row r="117" spans="1:11">
      <c r="A117" s="160"/>
      <c r="B117" s="31" t="s">
        <v>207</v>
      </c>
      <c r="C117" s="34">
        <v>389</v>
      </c>
      <c r="D117" s="31">
        <v>435</v>
      </c>
      <c r="E117" s="31">
        <v>428</v>
      </c>
      <c r="F117" s="34">
        <v>396</v>
      </c>
      <c r="G117" s="31"/>
      <c r="H117" s="31"/>
      <c r="I117" s="34">
        <v>382</v>
      </c>
    </row>
    <row r="118" spans="1:11">
      <c r="A118" s="160"/>
      <c r="B118" s="31" t="s">
        <v>208</v>
      </c>
      <c r="C118" s="36">
        <v>1</v>
      </c>
      <c r="D118" s="2">
        <v>1</v>
      </c>
      <c r="E118" s="2">
        <v>1</v>
      </c>
      <c r="F118" s="36">
        <v>1</v>
      </c>
      <c r="G118" s="2"/>
      <c r="H118" s="2"/>
      <c r="I118" s="36">
        <v>1</v>
      </c>
    </row>
    <row r="119" spans="1:11">
      <c r="A119" s="160">
        <f>A115+1</f>
        <v>30</v>
      </c>
      <c r="B119" s="31" t="s">
        <v>205</v>
      </c>
      <c r="C119" s="34">
        <v>455.56684698608967</v>
      </c>
      <c r="D119" s="31">
        <v>477.35955056179773</v>
      </c>
      <c r="E119" s="31">
        <v>472.6</v>
      </c>
      <c r="F119" s="34">
        <v>462.17283950617286</v>
      </c>
      <c r="G119" s="31"/>
      <c r="H119" s="31"/>
      <c r="I119" s="34">
        <v>453.54761904761904</v>
      </c>
    </row>
    <row r="120" spans="1:11">
      <c r="A120" s="160"/>
      <c r="B120" s="31" t="s">
        <v>206</v>
      </c>
      <c r="C120" s="34">
        <v>30.180935082773441</v>
      </c>
      <c r="D120" s="31">
        <v>18.916831845434313</v>
      </c>
      <c r="E120" s="31">
        <v>13.808899821698841</v>
      </c>
      <c r="F120" s="34">
        <v>29.676847584781559</v>
      </c>
      <c r="G120" s="31"/>
      <c r="H120" s="31"/>
      <c r="I120" s="34">
        <v>37.861321065395785</v>
      </c>
    </row>
    <row r="121" spans="1:11">
      <c r="A121" s="160"/>
      <c r="B121" s="31" t="s">
        <v>207</v>
      </c>
      <c r="C121" s="34">
        <v>400</v>
      </c>
      <c r="D121" s="31">
        <v>442</v>
      </c>
      <c r="E121" s="31">
        <v>451</v>
      </c>
      <c r="F121" s="34">
        <v>401</v>
      </c>
      <c r="G121" s="31"/>
      <c r="H121" s="31"/>
      <c r="I121" s="34">
        <v>374</v>
      </c>
    </row>
    <row r="122" spans="1:11">
      <c r="A122" s="160"/>
      <c r="B122" s="31" t="s">
        <v>208</v>
      </c>
      <c r="C122" s="36">
        <v>1</v>
      </c>
      <c r="D122" s="2">
        <v>1</v>
      </c>
      <c r="E122" s="2">
        <v>1</v>
      </c>
      <c r="F122" s="36">
        <v>1</v>
      </c>
      <c r="G122" s="2"/>
      <c r="H122" s="2"/>
      <c r="I122" s="36">
        <v>1</v>
      </c>
    </row>
    <row r="123" spans="1:11">
      <c r="B123" s="31"/>
    </row>
    <row r="124" spans="1:11">
      <c r="B124" s="31"/>
    </row>
    <row r="125" spans="1:11">
      <c r="B125" s="158" t="s">
        <v>248</v>
      </c>
      <c r="C125" s="158"/>
      <c r="D125" s="158"/>
      <c r="E125" s="158"/>
      <c r="F125" s="158"/>
      <c r="G125" s="158"/>
      <c r="H125" s="158"/>
      <c r="I125" s="158"/>
      <c r="J125" s="158"/>
      <c r="K125" s="158"/>
    </row>
    <row r="126" spans="1:11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</row>
    <row r="127" spans="1:11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</row>
    <row r="128" spans="1:11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</row>
    <row r="129" spans="2:11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</row>
    <row r="130" spans="2:11">
      <c r="B130" s="31"/>
    </row>
    <row r="131" spans="2:11">
      <c r="B131" s="31"/>
    </row>
  </sheetData>
  <mergeCells count="47">
    <mergeCell ref="S17:S20"/>
    <mergeCell ref="M2:N2"/>
    <mergeCell ref="M9:N9"/>
    <mergeCell ref="M16:N16"/>
    <mergeCell ref="S2:T2"/>
    <mergeCell ref="S9:T9"/>
    <mergeCell ref="S16:T16"/>
    <mergeCell ref="M17:M20"/>
    <mergeCell ref="S3:S6"/>
    <mergeCell ref="S10:S13"/>
    <mergeCell ref="M3:M6"/>
    <mergeCell ref="M10:M13"/>
    <mergeCell ref="A103:A106"/>
    <mergeCell ref="A107:A110"/>
    <mergeCell ref="A111:A114"/>
    <mergeCell ref="A115:A118"/>
    <mergeCell ref="A119:A122"/>
    <mergeCell ref="A43:A46"/>
    <mergeCell ref="A47:A50"/>
    <mergeCell ref="A99:A102"/>
    <mergeCell ref="A55:A58"/>
    <mergeCell ref="A59:A62"/>
    <mergeCell ref="A63:A66"/>
    <mergeCell ref="A67:A70"/>
    <mergeCell ref="A71:A74"/>
    <mergeCell ref="A75:A78"/>
    <mergeCell ref="A79:A82"/>
    <mergeCell ref="A83:A86"/>
    <mergeCell ref="A87:A90"/>
    <mergeCell ref="A91:A94"/>
    <mergeCell ref="A95:A98"/>
    <mergeCell ref="F1:H1"/>
    <mergeCell ref="I1:K1"/>
    <mergeCell ref="B125:K129"/>
    <mergeCell ref="A1:B2"/>
    <mergeCell ref="C1:E1"/>
    <mergeCell ref="A51:A54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76201-084A-4B8D-A340-B6F8B1421BBE}">
  <dimension ref="A1:O71"/>
  <sheetViews>
    <sheetView showGridLines="0" topLeftCell="A56" zoomScale="114" zoomScaleNormal="85" workbookViewId="0">
      <selection activeCell="L70" sqref="L70"/>
    </sheetView>
  </sheetViews>
  <sheetFormatPr defaultColWidth="0" defaultRowHeight="15.6" zeroHeight="1"/>
  <cols>
    <col min="1" max="1" width="4.140625" style="51" customWidth="1"/>
    <col min="2" max="11" width="8.7109375" style="52" customWidth="1"/>
    <col min="12" max="12" width="11.42578125" style="52" customWidth="1"/>
    <col min="13" max="13" width="3.140625" style="52" customWidth="1"/>
    <col min="14" max="15" width="8.7109375" style="52" hidden="1" customWidth="1"/>
    <col min="16" max="16384" width="0" style="52" hidden="1"/>
  </cols>
  <sheetData>
    <row r="1" spans="1:14">
      <c r="A1" s="51" t="s">
        <v>112</v>
      </c>
      <c r="B1" s="51"/>
      <c r="L1" s="76"/>
    </row>
    <row r="2" spans="1:14" ht="7.5" customHeight="1">
      <c r="L2" s="76"/>
    </row>
    <row r="3" spans="1:14">
      <c r="A3" s="51" t="s">
        <v>113</v>
      </c>
      <c r="K3" s="77" t="s">
        <v>114</v>
      </c>
      <c r="L3" s="80">
        <v>0</v>
      </c>
    </row>
    <row r="4" spans="1:14">
      <c r="A4" s="76">
        <v>1</v>
      </c>
      <c r="B4" s="52" t="s">
        <v>115</v>
      </c>
      <c r="L4" s="76"/>
    </row>
    <row r="5" spans="1:14">
      <c r="A5" s="76">
        <v>2</v>
      </c>
      <c r="B5" s="52" t="s">
        <v>116</v>
      </c>
      <c r="L5" s="76"/>
    </row>
    <row r="6" spans="1:14">
      <c r="A6" s="76">
        <v>3</v>
      </c>
      <c r="B6" s="52" t="s">
        <v>117</v>
      </c>
      <c r="L6" s="76"/>
    </row>
    <row r="7" spans="1:14">
      <c r="A7" s="76">
        <v>4</v>
      </c>
      <c r="B7" s="52" t="s">
        <v>118</v>
      </c>
      <c r="L7" s="76"/>
    </row>
    <row r="8" spans="1:14">
      <c r="L8" s="76"/>
    </row>
    <row r="9" spans="1:14">
      <c r="A9" s="51" t="s">
        <v>119</v>
      </c>
      <c r="L9" s="80">
        <v>0</v>
      </c>
    </row>
    <row r="10" spans="1:14">
      <c r="A10" s="76">
        <v>1</v>
      </c>
      <c r="B10" s="52" t="s">
        <v>120</v>
      </c>
      <c r="L10" s="76"/>
    </row>
    <row r="11" spans="1:14">
      <c r="A11" s="76">
        <v>2</v>
      </c>
      <c r="B11" s="52" t="s">
        <v>121</v>
      </c>
      <c r="L11" s="76"/>
    </row>
    <row r="12" spans="1:14">
      <c r="A12" s="76">
        <v>3</v>
      </c>
      <c r="B12" s="52" t="s">
        <v>122</v>
      </c>
      <c r="L12" s="76"/>
    </row>
    <row r="13" spans="1:14">
      <c r="A13" s="76">
        <v>4</v>
      </c>
      <c r="B13" s="52" t="s">
        <v>123</v>
      </c>
      <c r="L13" s="76"/>
    </row>
    <row r="14" spans="1:14">
      <c r="L14" s="76"/>
    </row>
    <row r="15" spans="1:14">
      <c r="A15" s="51" t="s">
        <v>124</v>
      </c>
      <c r="L15" s="127">
        <f>MAX(IF(L16="Yes",1,0),IF(L17="Yes",2,0),IF(L18="Yes",3,0),IF(L19="Yes",4,0))</f>
        <v>0</v>
      </c>
      <c r="N15" s="126" t="s">
        <v>125</v>
      </c>
    </row>
    <row r="16" spans="1:14">
      <c r="A16" s="76">
        <v>1</v>
      </c>
      <c r="B16" s="52" t="s">
        <v>126</v>
      </c>
      <c r="K16" s="130" t="s">
        <v>127</v>
      </c>
      <c r="L16" s="129" t="s">
        <v>128</v>
      </c>
      <c r="N16" s="126" t="s">
        <v>128</v>
      </c>
    </row>
    <row r="17" spans="1:12">
      <c r="A17" s="76">
        <v>2</v>
      </c>
      <c r="B17" s="52" t="s">
        <v>129</v>
      </c>
      <c r="K17" s="130" t="s">
        <v>127</v>
      </c>
      <c r="L17" s="129" t="s">
        <v>128</v>
      </c>
    </row>
    <row r="18" spans="1:12">
      <c r="A18" s="76">
        <v>3</v>
      </c>
      <c r="B18" s="52" t="s">
        <v>130</v>
      </c>
      <c r="K18" s="130" t="s">
        <v>127</v>
      </c>
      <c r="L18" s="129" t="s">
        <v>128</v>
      </c>
    </row>
    <row r="19" spans="1:12">
      <c r="A19" s="76">
        <v>4</v>
      </c>
      <c r="B19" s="52" t="s">
        <v>131</v>
      </c>
      <c r="K19" s="130" t="s">
        <v>127</v>
      </c>
      <c r="L19" s="129" t="s">
        <v>128</v>
      </c>
    </row>
    <row r="20" spans="1:12">
      <c r="L20" s="76"/>
    </row>
    <row r="21" spans="1:12">
      <c r="A21" s="51" t="s">
        <v>132</v>
      </c>
      <c r="L21" s="80">
        <v>0</v>
      </c>
    </row>
    <row r="22" spans="1:12">
      <c r="A22" s="76">
        <v>1</v>
      </c>
      <c r="B22" s="52" t="s">
        <v>133</v>
      </c>
      <c r="L22" s="76"/>
    </row>
    <row r="23" spans="1:12">
      <c r="A23" s="76">
        <v>2</v>
      </c>
      <c r="B23" s="52" t="s">
        <v>134</v>
      </c>
      <c r="L23" s="76"/>
    </row>
    <row r="24" spans="1:12">
      <c r="A24" s="76">
        <v>3</v>
      </c>
      <c r="B24" s="52" t="s">
        <v>135</v>
      </c>
      <c r="L24" s="76"/>
    </row>
    <row r="25" spans="1:12">
      <c r="A25" s="76">
        <v>4</v>
      </c>
      <c r="B25" s="52" t="s">
        <v>136</v>
      </c>
      <c r="L25" s="76"/>
    </row>
    <row r="26" spans="1:12">
      <c r="L26" s="76"/>
    </row>
    <row r="27" spans="1:12">
      <c r="A27" s="51" t="s">
        <v>137</v>
      </c>
      <c r="L27" s="80">
        <v>0</v>
      </c>
    </row>
    <row r="28" spans="1:12">
      <c r="A28" s="76">
        <v>1</v>
      </c>
      <c r="B28" s="52" t="s">
        <v>138</v>
      </c>
      <c r="L28" s="76"/>
    </row>
    <row r="29" spans="1:12">
      <c r="A29" s="76">
        <v>2</v>
      </c>
      <c r="B29" s="52" t="s">
        <v>139</v>
      </c>
      <c r="L29" s="76"/>
    </row>
    <row r="30" spans="1:12">
      <c r="A30" s="76">
        <v>3</v>
      </c>
      <c r="B30" s="52" t="s">
        <v>140</v>
      </c>
      <c r="L30" s="76"/>
    </row>
    <row r="31" spans="1:12">
      <c r="A31" s="76">
        <v>4</v>
      </c>
      <c r="B31" s="52" t="s">
        <v>141</v>
      </c>
      <c r="L31" s="76"/>
    </row>
    <row r="32" spans="1:12">
      <c r="L32" s="76"/>
    </row>
    <row r="33" spans="1:12">
      <c r="A33" s="51" t="s">
        <v>142</v>
      </c>
      <c r="L33" s="80">
        <v>0</v>
      </c>
    </row>
    <row r="34" spans="1:12">
      <c r="A34" s="76">
        <v>1</v>
      </c>
      <c r="B34" s="52" t="s">
        <v>143</v>
      </c>
      <c r="L34" s="76"/>
    </row>
    <row r="35" spans="1:12">
      <c r="A35" s="76">
        <v>2</v>
      </c>
      <c r="B35" s="52" t="s">
        <v>144</v>
      </c>
      <c r="L35" s="76"/>
    </row>
    <row r="36" spans="1:12">
      <c r="A36" s="76">
        <v>3</v>
      </c>
      <c r="B36" s="52" t="s">
        <v>145</v>
      </c>
      <c r="L36" s="76"/>
    </row>
    <row r="37" spans="1:12">
      <c r="A37" s="76">
        <v>4</v>
      </c>
      <c r="B37" s="52" t="s">
        <v>146</v>
      </c>
      <c r="L37" s="76"/>
    </row>
    <row r="38" spans="1:12">
      <c r="L38" s="76"/>
    </row>
    <row r="39" spans="1:12">
      <c r="A39" s="51" t="s">
        <v>147</v>
      </c>
      <c r="L39" s="80">
        <v>0</v>
      </c>
    </row>
    <row r="40" spans="1:12">
      <c r="L40" s="76"/>
    </row>
    <row r="41" spans="1:12">
      <c r="A41" s="76">
        <v>1</v>
      </c>
      <c r="B41" s="52" t="s">
        <v>148</v>
      </c>
      <c r="L41" s="76"/>
    </row>
    <row r="42" spans="1:12">
      <c r="A42" s="76">
        <v>2</v>
      </c>
      <c r="B42" s="52" t="s">
        <v>149</v>
      </c>
      <c r="L42" s="76"/>
    </row>
    <row r="43" spans="1:12">
      <c r="A43" s="76">
        <v>3</v>
      </c>
      <c r="B43" s="52" t="s">
        <v>150</v>
      </c>
      <c r="L43" s="76"/>
    </row>
    <row r="44" spans="1:12">
      <c r="A44" s="76">
        <v>4</v>
      </c>
      <c r="B44" s="52" t="s">
        <v>151</v>
      </c>
      <c r="L44" s="76"/>
    </row>
    <row r="45" spans="1:12">
      <c r="L45" s="76"/>
    </row>
    <row r="46" spans="1:12">
      <c r="L46" s="76"/>
    </row>
    <row r="47" spans="1:12">
      <c r="A47" s="51" t="s">
        <v>152</v>
      </c>
      <c r="L47" s="80">
        <v>0</v>
      </c>
    </row>
    <row r="48" spans="1:12">
      <c r="A48" s="76">
        <v>1</v>
      </c>
      <c r="B48" s="52" t="s">
        <v>153</v>
      </c>
      <c r="L48" s="76"/>
    </row>
    <row r="49" spans="1:12">
      <c r="A49" s="76">
        <v>2</v>
      </c>
      <c r="B49" s="52" t="s">
        <v>154</v>
      </c>
      <c r="L49" s="76"/>
    </row>
    <row r="50" spans="1:12">
      <c r="A50" s="76">
        <v>3</v>
      </c>
      <c r="B50" s="52" t="s">
        <v>155</v>
      </c>
      <c r="L50" s="76"/>
    </row>
    <row r="51" spans="1:12">
      <c r="A51" s="76">
        <v>4</v>
      </c>
      <c r="B51" s="52" t="s">
        <v>156</v>
      </c>
      <c r="L51" s="76"/>
    </row>
    <row r="52" spans="1:12">
      <c r="L52" s="76"/>
    </row>
    <row r="53" spans="1:12">
      <c r="L53" s="76"/>
    </row>
    <row r="54" spans="1:12">
      <c r="A54" s="51" t="s">
        <v>157</v>
      </c>
      <c r="L54" s="80">
        <v>0</v>
      </c>
    </row>
    <row r="55" spans="1:12">
      <c r="A55" s="76">
        <v>1</v>
      </c>
      <c r="B55" s="52" t="s">
        <v>158</v>
      </c>
      <c r="L55" s="76"/>
    </row>
    <row r="56" spans="1:12">
      <c r="A56" s="76">
        <v>2</v>
      </c>
      <c r="B56" s="52" t="s">
        <v>159</v>
      </c>
      <c r="L56" s="76"/>
    </row>
    <row r="57" spans="1:12">
      <c r="A57" s="76">
        <v>3</v>
      </c>
      <c r="B57" s="52" t="s">
        <v>160</v>
      </c>
      <c r="L57" s="76"/>
    </row>
    <row r="58" spans="1:12">
      <c r="A58" s="76">
        <v>4</v>
      </c>
      <c r="B58" s="52" t="s">
        <v>161</v>
      </c>
      <c r="L58" s="76"/>
    </row>
    <row r="59" spans="1:12">
      <c r="L59" s="76"/>
    </row>
    <row r="60" spans="1:12">
      <c r="L60" s="76"/>
    </row>
    <row r="61" spans="1:12">
      <c r="A61" s="51" t="s">
        <v>162</v>
      </c>
      <c r="L61" s="80">
        <v>0</v>
      </c>
    </row>
    <row r="62" spans="1:12">
      <c r="A62" s="76">
        <v>1</v>
      </c>
      <c r="B62" s="52" t="s">
        <v>163</v>
      </c>
    </row>
    <row r="63" spans="1:12">
      <c r="A63" s="76">
        <v>2</v>
      </c>
      <c r="B63" s="52" t="s">
        <v>164</v>
      </c>
    </row>
    <row r="64" spans="1:12">
      <c r="A64" s="76">
        <v>3</v>
      </c>
      <c r="B64" s="52" t="s">
        <v>165</v>
      </c>
    </row>
    <row r="65" spans="1:12">
      <c r="A65" s="76">
        <v>4</v>
      </c>
      <c r="B65" s="52" t="s">
        <v>166</v>
      </c>
    </row>
    <row r="66" spans="1:12"/>
    <row r="67" spans="1:12">
      <c r="K67" s="56" t="s">
        <v>167</v>
      </c>
      <c r="L67" s="78">
        <f>L3+L9+L15+L21+L27+L33+L39+L47+L54+L61</f>
        <v>0</v>
      </c>
    </row>
    <row r="68" spans="1:12">
      <c r="B68" s="51" t="s">
        <v>168</v>
      </c>
      <c r="C68" s="52" t="s">
        <v>169</v>
      </c>
      <c r="K68" s="56" t="s">
        <v>170</v>
      </c>
      <c r="L68" s="79" t="str">
        <f>IF(L67&lt;22,"ความเสี่ยงต่ำ",IF(L67&lt;=36,"ความเสี่ยงปานกลาง","ความเสี่ยงสูง"))</f>
        <v>ความเสี่ยงต่ำ</v>
      </c>
    </row>
    <row r="69" spans="1:12">
      <c r="B69" s="51" t="s">
        <v>171</v>
      </c>
      <c r="C69" s="52" t="s">
        <v>172</v>
      </c>
    </row>
    <row r="70" spans="1:12">
      <c r="B70" s="51" t="s">
        <v>173</v>
      </c>
      <c r="C70" s="52" t="s">
        <v>174</v>
      </c>
      <c r="L70" s="83" t="s">
        <v>175</v>
      </c>
    </row>
    <row r="71" spans="1:12"/>
  </sheetData>
  <sheetProtection algorithmName="SHA-512" hashValue="UHdtgpgNftnYMmsT7s5bZYA5k7HnRjBdk+CELHKBeelc6jWWltUG7QzeYTmLw8glHK2sjJFKPbFmCLOAX9dsXA==" saltValue="mhAd7fc7+Y4GhwYVrLbPgg==" spinCount="100000" sheet="1" formatCells="0" formatColumns="0" formatRows="0"/>
  <dataValidations disablePrompts="1" count="1">
    <dataValidation type="list" allowBlank="1" showInputMessage="1" showErrorMessage="1" sqref="L16:L19" xr:uid="{68B9307B-9FD4-40B8-925A-DB09D5F9EFB4}">
      <formula1>$N$15:$N$16</formula1>
    </dataValidation>
  </dataValidations>
  <hyperlinks>
    <hyperlink ref="L70" location="การคำนวณระยะเวลาอยู่รอด!F70" display="Back" xr:uid="{71E08AAC-862D-4AEB-A156-73A28D5345E2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4CC4-9052-48A7-AF5A-A3782B3F1E27}">
  <dimension ref="A1:Q72"/>
  <sheetViews>
    <sheetView showGridLines="0" topLeftCell="C17" zoomScale="69" zoomScaleNormal="100" workbookViewId="0">
      <selection activeCell="D49" sqref="D49"/>
    </sheetView>
  </sheetViews>
  <sheetFormatPr defaultColWidth="8.7109375" defaultRowHeight="15.6"/>
  <cols>
    <col min="1" max="1" width="8.7109375" style="5"/>
    <col min="2" max="2" width="17.85546875" style="5" customWidth="1"/>
    <col min="3" max="3" width="27.42578125" style="5" bestFit="1" customWidth="1"/>
    <col min="4" max="4" width="23.85546875" style="5" customWidth="1"/>
    <col min="5" max="7" width="12" style="5" customWidth="1"/>
    <col min="8" max="8" width="4" style="5" customWidth="1"/>
    <col min="9" max="9" width="23.85546875" style="5" customWidth="1"/>
    <col min="10" max="11" width="12" style="5" customWidth="1"/>
    <col min="12" max="12" width="8.7109375" style="5"/>
    <col min="13" max="13" width="4" style="5" customWidth="1"/>
    <col min="14" max="14" width="23.85546875" style="5" customWidth="1"/>
    <col min="15" max="17" width="12.28515625" style="5" customWidth="1"/>
    <col min="18" max="18" width="8.7109375" style="5"/>
    <col min="19" max="19" width="23" style="5" bestFit="1" customWidth="1"/>
    <col min="20" max="22" width="12.28515625" style="5" customWidth="1"/>
    <col min="23" max="23" width="2.140625" style="5" customWidth="1"/>
    <col min="24" max="24" width="20.5703125" style="5" bestFit="1" customWidth="1"/>
    <col min="25" max="27" width="12.28515625" style="5" customWidth="1"/>
    <col min="28" max="28" width="8.7109375" style="5"/>
    <col min="29" max="30" width="18.5703125" style="5" bestFit="1" customWidth="1"/>
    <col min="31" max="33" width="12.28515625" style="5" customWidth="1"/>
    <col min="34" max="34" width="8.7109375" style="5"/>
    <col min="35" max="35" width="23" style="5" bestFit="1" customWidth="1"/>
    <col min="36" max="38" width="12.28515625" style="5" customWidth="1"/>
    <col min="39" max="39" width="2.140625" style="5" customWidth="1"/>
    <col min="40" max="40" width="20.5703125" style="5" bestFit="1" customWidth="1"/>
    <col min="41" max="43" width="12.28515625" style="5" customWidth="1"/>
    <col min="44" max="16384" width="8.7109375" style="5"/>
  </cols>
  <sheetData>
    <row r="1" spans="1:17">
      <c r="A1" s="14" t="s">
        <v>176</v>
      </c>
    </row>
    <row r="2" spans="1:17">
      <c r="A2" s="5" t="s">
        <v>177</v>
      </c>
      <c r="B2" s="8">
        <v>2.1100000000000001E-2</v>
      </c>
      <c r="D2" s="4" t="s">
        <v>178</v>
      </c>
      <c r="I2" s="46" t="s">
        <v>179</v>
      </c>
      <c r="N2" s="46" t="s">
        <v>180</v>
      </c>
    </row>
    <row r="3" spans="1:17">
      <c r="C3" s="6"/>
      <c r="D3" s="144"/>
      <c r="E3" s="137" t="s">
        <v>181</v>
      </c>
      <c r="F3" s="137" t="s">
        <v>182</v>
      </c>
      <c r="G3" s="137" t="s">
        <v>183</v>
      </c>
      <c r="I3" s="137" t="s">
        <v>184</v>
      </c>
      <c r="J3" s="137" t="s">
        <v>79</v>
      </c>
      <c r="K3" s="137" t="s">
        <v>82</v>
      </c>
      <c r="L3" s="137" t="s">
        <v>83</v>
      </c>
      <c r="N3" s="137" t="s">
        <v>184</v>
      </c>
      <c r="O3" s="137" t="s">
        <v>79</v>
      </c>
      <c r="P3" s="137" t="s">
        <v>82</v>
      </c>
      <c r="Q3" s="137" t="s">
        <v>83</v>
      </c>
    </row>
    <row r="4" spans="1:17">
      <c r="D4" s="145"/>
      <c r="E4" s="138"/>
      <c r="F4" s="138"/>
      <c r="G4" s="138"/>
      <c r="I4" s="138"/>
      <c r="J4" s="138"/>
      <c r="K4" s="138"/>
      <c r="L4" s="138"/>
      <c r="N4" s="138"/>
      <c r="O4" s="138"/>
      <c r="P4" s="138"/>
      <c r="Q4" s="138"/>
    </row>
    <row r="5" spans="1:17">
      <c r="D5" s="19" t="s">
        <v>185</v>
      </c>
      <c r="E5" s="20">
        <v>0</v>
      </c>
      <c r="F5" s="20">
        <v>0</v>
      </c>
      <c r="G5" s="20">
        <v>0</v>
      </c>
      <c r="I5" s="19" t="s">
        <v>185</v>
      </c>
      <c r="J5" s="17">
        <v>5.0000000000000001E-3</v>
      </c>
      <c r="K5" s="17">
        <v>0.01</v>
      </c>
      <c r="L5" s="17">
        <v>9.9050895651634732E-2</v>
      </c>
      <c r="N5" s="19" t="s">
        <v>185</v>
      </c>
      <c r="O5" s="20">
        <v>0.01</v>
      </c>
      <c r="P5" s="20">
        <v>0.01</v>
      </c>
      <c r="Q5" s="20">
        <v>0.01</v>
      </c>
    </row>
    <row r="6" spans="1:17">
      <c r="D6" s="19" t="s">
        <v>186</v>
      </c>
      <c r="E6" s="20">
        <v>0</v>
      </c>
      <c r="F6" s="20">
        <v>0</v>
      </c>
      <c r="G6" s="20">
        <v>0</v>
      </c>
      <c r="I6" s="19" t="s">
        <v>186</v>
      </c>
      <c r="J6" s="17">
        <v>5.0000000000000001E-3</v>
      </c>
      <c r="K6" s="17">
        <v>1.037052622203502E-2</v>
      </c>
      <c r="L6" s="17">
        <v>0.01</v>
      </c>
      <c r="N6" s="19" t="s">
        <v>186</v>
      </c>
      <c r="O6" s="20">
        <v>0.01</v>
      </c>
      <c r="P6" s="20">
        <v>0.01</v>
      </c>
      <c r="Q6" s="20">
        <v>1.4992924577385013E-2</v>
      </c>
    </row>
    <row r="7" spans="1:17">
      <c r="D7" s="19" t="s">
        <v>187</v>
      </c>
      <c r="E7" s="20">
        <v>0.3256</v>
      </c>
      <c r="F7" s="20">
        <v>0.39750000000000002</v>
      </c>
      <c r="G7" s="20">
        <v>0.17860000000000001</v>
      </c>
      <c r="I7" s="19" t="s">
        <v>187</v>
      </c>
      <c r="J7" s="17">
        <v>0.30955239921814198</v>
      </c>
      <c r="K7" s="17">
        <v>0.19999999999999996</v>
      </c>
      <c r="L7" s="17">
        <v>0.17111111111111107</v>
      </c>
      <c r="N7" s="19" t="s">
        <v>187</v>
      </c>
      <c r="O7" s="20">
        <v>0.3037496487827725</v>
      </c>
      <c r="P7" s="20">
        <v>0.31999999999999984</v>
      </c>
      <c r="Q7" s="20">
        <v>0.01</v>
      </c>
    </row>
    <row r="8" spans="1:17">
      <c r="D8" s="19" t="s">
        <v>188</v>
      </c>
      <c r="E8" s="20">
        <v>0</v>
      </c>
      <c r="F8" s="20">
        <v>0</v>
      </c>
      <c r="G8" s="20">
        <v>0</v>
      </c>
      <c r="I8" s="19" t="s">
        <v>188</v>
      </c>
      <c r="J8" s="17">
        <v>5.9041972063452377E-3</v>
      </c>
      <c r="K8" s="17">
        <v>8.9648112361685905E-2</v>
      </c>
      <c r="L8" s="17">
        <v>0.01</v>
      </c>
      <c r="N8" s="19" t="s">
        <v>188</v>
      </c>
      <c r="O8" s="20">
        <v>7.4598418076954026E-2</v>
      </c>
      <c r="P8" s="20">
        <v>0.01</v>
      </c>
      <c r="Q8" s="20">
        <v>0.16287599348782489</v>
      </c>
    </row>
    <row r="9" spans="1:17">
      <c r="D9" s="19" t="s">
        <v>189</v>
      </c>
      <c r="E9" s="20">
        <v>0</v>
      </c>
      <c r="F9" s="20">
        <v>0</v>
      </c>
      <c r="G9" s="20">
        <v>0</v>
      </c>
      <c r="I9" s="19" t="s">
        <v>189</v>
      </c>
      <c r="J9" s="17">
        <v>5.0000000000000001E-3</v>
      </c>
      <c r="K9" s="17">
        <v>0.01</v>
      </c>
      <c r="L9" s="17">
        <v>0.01</v>
      </c>
      <c r="N9" s="19" t="s">
        <v>189</v>
      </c>
      <c r="O9" s="20">
        <v>0.01</v>
      </c>
      <c r="P9" s="20">
        <v>0.01</v>
      </c>
      <c r="Q9" s="20">
        <v>0.01</v>
      </c>
    </row>
    <row r="10" spans="1:17">
      <c r="D10" s="19" t="s">
        <v>190</v>
      </c>
      <c r="E10" s="20">
        <v>0</v>
      </c>
      <c r="F10" s="20">
        <v>0</v>
      </c>
      <c r="G10" s="20">
        <v>0</v>
      </c>
      <c r="I10" s="19" t="s">
        <v>190</v>
      </c>
      <c r="J10" s="17">
        <v>7.1291597617982427E-2</v>
      </c>
      <c r="K10" s="17">
        <v>0.12534079358192879</v>
      </c>
      <c r="L10" s="17">
        <v>0.24666666666666665</v>
      </c>
      <c r="N10" s="19" t="s">
        <v>190</v>
      </c>
      <c r="O10" s="20">
        <v>0.08</v>
      </c>
      <c r="P10" s="20">
        <v>0.14741991835545565</v>
      </c>
      <c r="Q10" s="20">
        <v>0.20971895730177989</v>
      </c>
    </row>
    <row r="11" spans="1:17">
      <c r="D11" s="19" t="s">
        <v>191</v>
      </c>
      <c r="E11" s="20">
        <v>7.2499999999999995E-2</v>
      </c>
      <c r="F11" s="20">
        <v>0.18329999999999999</v>
      </c>
      <c r="G11" s="20">
        <v>0.28129999999999999</v>
      </c>
      <c r="I11" s="19" t="s">
        <v>191</v>
      </c>
      <c r="J11" s="17">
        <v>9.3785290337413466E-2</v>
      </c>
      <c r="K11" s="17">
        <v>0.16185852035504</v>
      </c>
      <c r="L11" s="17">
        <v>0.13888888888888887</v>
      </c>
      <c r="N11" s="19" t="s">
        <v>191</v>
      </c>
      <c r="O11" s="20">
        <v>0.01</v>
      </c>
      <c r="P11" s="20">
        <v>9.2580081644544399E-2</v>
      </c>
      <c r="Q11" s="20">
        <v>0.13028104269822</v>
      </c>
    </row>
    <row r="12" spans="1:17">
      <c r="D12" s="19" t="s">
        <v>192</v>
      </c>
      <c r="E12" s="20">
        <v>0</v>
      </c>
      <c r="F12" s="20">
        <v>0</v>
      </c>
      <c r="G12" s="20">
        <v>0</v>
      </c>
      <c r="I12" s="19" t="s">
        <v>192</v>
      </c>
      <c r="J12" s="17">
        <v>5.0000000000000001E-3</v>
      </c>
      <c r="K12" s="17">
        <v>0.01</v>
      </c>
      <c r="L12" s="17">
        <v>0.01</v>
      </c>
      <c r="N12" s="19" t="s">
        <v>192</v>
      </c>
      <c r="O12" s="20">
        <v>0.01</v>
      </c>
      <c r="P12" s="20">
        <v>0.01</v>
      </c>
      <c r="Q12" s="20">
        <v>0.01</v>
      </c>
    </row>
    <row r="13" spans="1:17">
      <c r="D13" s="19" t="s">
        <v>193</v>
      </c>
      <c r="E13" s="20">
        <v>0</v>
      </c>
      <c r="F13" s="20">
        <v>0</v>
      </c>
      <c r="G13" s="20">
        <v>0</v>
      </c>
      <c r="I13" s="19" t="s">
        <v>193</v>
      </c>
      <c r="J13" s="17">
        <v>5.0000000000000001E-3</v>
      </c>
      <c r="K13" s="17">
        <v>0.01</v>
      </c>
      <c r="L13" s="17">
        <v>0.01</v>
      </c>
      <c r="N13" s="19" t="s">
        <v>193</v>
      </c>
      <c r="O13" s="20">
        <v>0.01</v>
      </c>
      <c r="P13" s="20">
        <v>0.01</v>
      </c>
      <c r="Q13" s="20">
        <v>1.5083831069645077E-2</v>
      </c>
    </row>
    <row r="14" spans="1:17">
      <c r="D14" s="19" t="s">
        <v>194</v>
      </c>
      <c r="E14" s="20">
        <v>3.6900000000000002E-2</v>
      </c>
      <c r="F14" s="20">
        <v>5.7000000000000002E-2</v>
      </c>
      <c r="G14" s="20">
        <v>2.5000000000000001E-2</v>
      </c>
      <c r="I14" s="19" t="s">
        <v>194</v>
      </c>
      <c r="J14" s="17">
        <v>5.0000000000000001E-3</v>
      </c>
      <c r="K14" s="17">
        <v>0.01</v>
      </c>
      <c r="L14" s="17">
        <v>0.01</v>
      </c>
      <c r="N14" s="19" t="s">
        <v>194</v>
      </c>
      <c r="O14" s="20">
        <v>0.01</v>
      </c>
      <c r="P14" s="20">
        <v>0.01</v>
      </c>
      <c r="Q14" s="20">
        <v>3.5060220132803993E-2</v>
      </c>
    </row>
    <row r="15" spans="1:17">
      <c r="D15" s="19" t="s">
        <v>195</v>
      </c>
      <c r="E15" s="20">
        <v>0</v>
      </c>
      <c r="F15" s="20">
        <v>0</v>
      </c>
      <c r="G15" s="20">
        <v>0</v>
      </c>
      <c r="I15" s="19" t="s">
        <v>195</v>
      </c>
      <c r="J15" s="17">
        <v>5.0000000000000001E-3</v>
      </c>
      <c r="K15" s="17">
        <v>0.01</v>
      </c>
      <c r="L15" s="17">
        <v>0.01</v>
      </c>
      <c r="N15" s="19" t="s">
        <v>195</v>
      </c>
      <c r="O15" s="20">
        <v>0.09</v>
      </c>
      <c r="P15" s="20">
        <v>0.14000000000000001</v>
      </c>
      <c r="Q15" s="20">
        <v>0.14198703073234098</v>
      </c>
    </row>
    <row r="16" spans="1:17">
      <c r="D16" s="19" t="s">
        <v>196</v>
      </c>
      <c r="E16" s="20">
        <v>0.45929999999999999</v>
      </c>
      <c r="F16" s="20">
        <v>0.24579999999999999</v>
      </c>
      <c r="G16" s="20">
        <v>0.32219999999999999</v>
      </c>
      <c r="I16" s="19" t="s">
        <v>196</v>
      </c>
      <c r="J16" s="17">
        <v>0.4</v>
      </c>
      <c r="K16" s="17">
        <v>0.19999999999999996</v>
      </c>
      <c r="L16" s="17">
        <v>0.17111111111111107</v>
      </c>
      <c r="N16" s="19" t="s">
        <v>196</v>
      </c>
      <c r="O16" s="20">
        <v>0.28999999999999998</v>
      </c>
      <c r="P16" s="20">
        <v>0.14000000000000001</v>
      </c>
      <c r="Q16" s="20">
        <v>0.09</v>
      </c>
    </row>
    <row r="17" spans="3:17">
      <c r="D17" s="19" t="s">
        <v>197</v>
      </c>
      <c r="E17" s="20">
        <v>0.1057</v>
      </c>
      <c r="F17" s="20">
        <v>0.1164</v>
      </c>
      <c r="G17" s="20">
        <v>0.19289999999999999</v>
      </c>
      <c r="I17" s="19" t="s">
        <v>197</v>
      </c>
      <c r="J17" s="17">
        <v>8.446651562011788E-2</v>
      </c>
      <c r="K17" s="17">
        <v>0.15278204747931001</v>
      </c>
      <c r="L17" s="17">
        <v>0.10317132657058746</v>
      </c>
      <c r="N17" s="19" t="s">
        <v>197</v>
      </c>
      <c r="O17" s="20">
        <v>9.1651890802553801E-2</v>
      </c>
      <c r="P17" s="20">
        <v>0.09</v>
      </c>
      <c r="Q17" s="20">
        <v>0.16000000000000003</v>
      </c>
    </row>
    <row r="18" spans="3:17">
      <c r="D18" s="19" t="s">
        <v>198</v>
      </c>
      <c r="E18" s="20">
        <v>1</v>
      </c>
      <c r="F18" s="20">
        <v>1</v>
      </c>
      <c r="G18" s="20">
        <v>1</v>
      </c>
      <c r="I18" s="19" t="s">
        <v>198</v>
      </c>
      <c r="J18" s="17">
        <v>1.0000000000000011</v>
      </c>
      <c r="K18" s="17">
        <v>0.99999999999999978</v>
      </c>
      <c r="L18" s="17">
        <v>1</v>
      </c>
      <c r="N18" s="19" t="s">
        <v>198</v>
      </c>
      <c r="O18" s="20">
        <v>0.99999995766228034</v>
      </c>
      <c r="P18" s="20">
        <v>0.99999999999999989</v>
      </c>
      <c r="Q18" s="20">
        <v>0.99999999999999989</v>
      </c>
    </row>
    <row r="19" spans="3:17">
      <c r="D19" s="19" t="s">
        <v>199</v>
      </c>
      <c r="E19" s="20">
        <v>2.9277046600000001E-3</v>
      </c>
      <c r="F19" s="20">
        <v>4.26722705E-3</v>
      </c>
      <c r="G19" s="20">
        <v>4.2919694166666661E-3</v>
      </c>
      <c r="I19" s="19" t="s">
        <v>199</v>
      </c>
      <c r="J19" s="17">
        <v>3.3856582552949442E-3</v>
      </c>
      <c r="K19" s="17">
        <v>5.5527094957719706E-3</v>
      </c>
      <c r="L19" s="17">
        <v>5.7704200192089843E-3</v>
      </c>
      <c r="N19" s="19" t="s">
        <v>199</v>
      </c>
      <c r="O19" s="20">
        <v>5.0908272059947135E-3</v>
      </c>
      <c r="P19" s="20">
        <v>6.3003808888297741E-3</v>
      </c>
      <c r="Q19" s="20">
        <v>8.3527806520273442E-3</v>
      </c>
    </row>
    <row r="20" spans="3:17">
      <c r="D20" s="21" t="s">
        <v>200</v>
      </c>
      <c r="E20" s="20">
        <v>3.6164598740943507E-2</v>
      </c>
      <c r="F20" s="20">
        <v>4.8825188524810166E-2</v>
      </c>
      <c r="G20" s="20">
        <v>5.5732422670527589E-2</v>
      </c>
      <c r="I20" s="21" t="s">
        <v>200</v>
      </c>
      <c r="J20" s="17">
        <v>4.5666239673001596E-2</v>
      </c>
      <c r="K20" s="17">
        <v>6.3357264323077242E-2</v>
      </c>
      <c r="L20" s="17">
        <v>6.9855991405242748E-2</v>
      </c>
      <c r="N20" s="21" t="s">
        <v>200</v>
      </c>
      <c r="O20" s="20">
        <v>5.0329939540612524E-2</v>
      </c>
      <c r="P20" s="20">
        <v>6.94958656941113E-2</v>
      </c>
      <c r="Q20" s="20">
        <v>8.2379391113420783E-2</v>
      </c>
    </row>
    <row r="21" spans="3:17">
      <c r="D21" s="21" t="s">
        <v>111</v>
      </c>
      <c r="E21" s="20">
        <v>2.6506180582463644E-2</v>
      </c>
      <c r="F21" s="20">
        <v>4.3525040354332009E-2</v>
      </c>
      <c r="G21" s="20">
        <v>5.1591441764015471E-2</v>
      </c>
      <c r="I21" s="21" t="s">
        <v>111</v>
      </c>
      <c r="J21" s="17">
        <v>2.6457875982742841E-2</v>
      </c>
      <c r="K21" s="17">
        <v>4.3517354877840295E-2</v>
      </c>
      <c r="L21" s="17">
        <v>5.056801414118605E-2</v>
      </c>
      <c r="N21" s="21" t="s">
        <v>111</v>
      </c>
      <c r="O21" s="20">
        <v>3.7612615121738482E-2</v>
      </c>
      <c r="P21" s="20">
        <v>5.3338824012077991E-2</v>
      </c>
      <c r="Q21" s="20">
        <v>6.9322638896219257E-2</v>
      </c>
    </row>
    <row r="22" spans="3:17">
      <c r="D22" s="21" t="s">
        <v>201</v>
      </c>
      <c r="E22" s="20">
        <v>-6.6626415312999697E-3</v>
      </c>
      <c r="F22" s="20">
        <v>-2.1071514982096126E-2</v>
      </c>
      <c r="G22" s="20">
        <v>-2.6482723385200125E-2</v>
      </c>
      <c r="I22" s="21" t="s">
        <v>201</v>
      </c>
      <c r="J22" s="17">
        <v>2.826496951880017E-3</v>
      </c>
      <c r="K22" s="17">
        <v>-6.8881185939413088E-3</v>
      </c>
      <c r="L22" s="17">
        <v>-1.2612841068340049E-2</v>
      </c>
      <c r="N22" s="21" t="s">
        <v>201</v>
      </c>
      <c r="O22" s="20">
        <v>-1.105554790016907E-2</v>
      </c>
      <c r="P22" s="20">
        <v>-1.6617111817542413E-2</v>
      </c>
      <c r="Q22" s="20">
        <v>-3.1123547018483935E-2</v>
      </c>
    </row>
    <row r="23" spans="3:17">
      <c r="D23" s="21" t="s">
        <v>202</v>
      </c>
      <c r="E23" s="22">
        <v>0.73293169301654248</v>
      </c>
      <c r="F23" s="22">
        <v>0.89144643716460148</v>
      </c>
      <c r="G23" s="22">
        <v>0.92569888929838406</v>
      </c>
      <c r="I23" s="21" t="s">
        <v>202</v>
      </c>
      <c r="J23" s="22">
        <v>0.57937496435435742</v>
      </c>
      <c r="K23" s="22">
        <v>0.68685659557414858</v>
      </c>
      <c r="L23" s="22">
        <v>0.72388943487803514</v>
      </c>
      <c r="N23" s="21" t="s">
        <v>202</v>
      </c>
      <c r="O23" s="24">
        <v>0.74732088822375586</v>
      </c>
      <c r="P23" s="24">
        <v>0.76751075016247527</v>
      </c>
      <c r="Q23" s="24">
        <v>0.84150462827256323</v>
      </c>
    </row>
    <row r="25" spans="3:17" ht="16.5" customHeight="1">
      <c r="C25" s="139" t="s">
        <v>203</v>
      </c>
      <c r="D25" s="132"/>
      <c r="E25" s="141" t="s">
        <v>178</v>
      </c>
      <c r="F25" s="142"/>
      <c r="G25" s="143"/>
      <c r="I25" s="132"/>
      <c r="J25" s="141" t="s">
        <v>204</v>
      </c>
      <c r="K25" s="142"/>
      <c r="L25" s="143"/>
      <c r="N25" s="132"/>
      <c r="O25" s="141" t="s">
        <v>180</v>
      </c>
      <c r="P25" s="142"/>
      <c r="Q25" s="143"/>
    </row>
    <row r="26" spans="3:17">
      <c r="C26" s="140"/>
      <c r="D26" s="133"/>
      <c r="E26" s="45" t="s">
        <v>181</v>
      </c>
      <c r="F26" s="45" t="s">
        <v>182</v>
      </c>
      <c r="G26" s="45" t="s">
        <v>183</v>
      </c>
      <c r="I26" s="133"/>
      <c r="J26" s="45" t="s">
        <v>181</v>
      </c>
      <c r="K26" s="45" t="s">
        <v>182</v>
      </c>
      <c r="L26" s="45" t="s">
        <v>183</v>
      </c>
      <c r="N26" s="133"/>
      <c r="O26" s="45" t="s">
        <v>181</v>
      </c>
      <c r="P26" s="45" t="s">
        <v>182</v>
      </c>
      <c r="Q26" s="45" t="s">
        <v>183</v>
      </c>
    </row>
    <row r="27" spans="3:17">
      <c r="C27" s="134">
        <v>1.25</v>
      </c>
      <c r="D27" s="21" t="s">
        <v>205</v>
      </c>
      <c r="E27" s="24">
        <v>14.859400000000001</v>
      </c>
      <c r="F27" s="24">
        <v>14.895</v>
      </c>
      <c r="G27" s="24">
        <v>14.953200000000001</v>
      </c>
      <c r="I27" s="23" t="s">
        <v>205</v>
      </c>
      <c r="J27" s="22">
        <v>14.9246</v>
      </c>
      <c r="K27" s="22">
        <v>15.015000000000001</v>
      </c>
      <c r="L27" s="22">
        <v>15.076599999999999</v>
      </c>
      <c r="N27" s="23" t="s">
        <v>205</v>
      </c>
      <c r="O27" s="22">
        <v>14.9146</v>
      </c>
      <c r="P27" s="22">
        <v>15.0838</v>
      </c>
      <c r="Q27" s="22">
        <v>15.21</v>
      </c>
    </row>
    <row r="28" spans="3:17">
      <c r="C28" s="135"/>
      <c r="D28" s="21" t="s">
        <v>206</v>
      </c>
      <c r="E28" s="25">
        <v>0.35504485825070853</v>
      </c>
      <c r="F28" s="25">
        <v>0.48705486804764347</v>
      </c>
      <c r="G28" s="25">
        <v>0.56060022700929979</v>
      </c>
      <c r="I28" s="23" t="s">
        <v>206</v>
      </c>
      <c r="J28" s="22">
        <v>0.28797816980676672</v>
      </c>
      <c r="K28" s="22">
        <v>0.49114483062425568</v>
      </c>
      <c r="L28" s="22">
        <v>0.57201213236777904</v>
      </c>
      <c r="N28" s="23" t="s">
        <v>206</v>
      </c>
      <c r="O28" s="22">
        <v>0.4428838100606679</v>
      </c>
      <c r="P28" s="22">
        <v>0.61616028003929313</v>
      </c>
      <c r="Q28" s="22">
        <v>0.77950081738564136</v>
      </c>
    </row>
    <row r="29" spans="3:17">
      <c r="C29" s="135"/>
      <c r="D29" s="21" t="s">
        <v>207</v>
      </c>
      <c r="E29" s="24">
        <v>14</v>
      </c>
      <c r="F29" s="24">
        <v>14</v>
      </c>
      <c r="G29" s="24">
        <v>14</v>
      </c>
      <c r="I29" s="23" t="s">
        <v>207</v>
      </c>
      <c r="J29" s="22">
        <v>14</v>
      </c>
      <c r="K29" s="22">
        <v>14</v>
      </c>
      <c r="L29" s="22">
        <v>14</v>
      </c>
      <c r="N29" s="23" t="s">
        <v>207</v>
      </c>
      <c r="O29" s="22">
        <v>14</v>
      </c>
      <c r="P29" s="22">
        <v>14</v>
      </c>
      <c r="Q29" s="22">
        <v>14</v>
      </c>
    </row>
    <row r="30" spans="3:17">
      <c r="C30" s="136"/>
      <c r="D30" s="21" t="s">
        <v>208</v>
      </c>
      <c r="E30" s="20">
        <v>0</v>
      </c>
      <c r="F30" s="27">
        <v>0</v>
      </c>
      <c r="G30" s="20">
        <v>0</v>
      </c>
      <c r="I30" s="23" t="s">
        <v>208</v>
      </c>
      <c r="J30" s="26">
        <v>0</v>
      </c>
      <c r="K30" s="26">
        <v>0</v>
      </c>
      <c r="L30" s="26">
        <v>0</v>
      </c>
      <c r="N30" s="23" t="s">
        <v>208</v>
      </c>
      <c r="O30" s="26">
        <v>0</v>
      </c>
      <c r="P30" s="26">
        <v>0</v>
      </c>
      <c r="Q30" s="26">
        <v>0</v>
      </c>
    </row>
    <row r="31" spans="3:17">
      <c r="C31" s="134">
        <v>2.2726999999999999</v>
      </c>
      <c r="D31" s="21" t="s">
        <v>205</v>
      </c>
      <c r="E31" s="24">
        <v>27.482600000000001</v>
      </c>
      <c r="F31" s="24">
        <v>27.9224</v>
      </c>
      <c r="G31" s="24">
        <v>28.1676</v>
      </c>
      <c r="I31" s="23" t="s">
        <v>205</v>
      </c>
      <c r="J31" s="22">
        <v>27.792400000000001</v>
      </c>
      <c r="K31" s="22">
        <v>28.411999999999999</v>
      </c>
      <c r="L31" s="22">
        <v>28.650200000000002</v>
      </c>
      <c r="N31" s="23" t="s">
        <v>205</v>
      </c>
      <c r="O31" s="22">
        <v>27.9526</v>
      </c>
      <c r="P31" s="22">
        <v>28.638999999999999</v>
      </c>
      <c r="Q31" s="22">
        <v>29.139399999999998</v>
      </c>
    </row>
    <row r="32" spans="3:17">
      <c r="C32" s="135"/>
      <c r="D32" s="21" t="s">
        <v>206</v>
      </c>
      <c r="E32" s="24">
        <v>0.69209322970802534</v>
      </c>
      <c r="F32" s="24">
        <v>1.1245582093574868</v>
      </c>
      <c r="G32" s="24">
        <v>1.3481371349929079</v>
      </c>
      <c r="I32" s="23" t="s">
        <v>206</v>
      </c>
      <c r="J32" s="22">
        <v>0.71119856628097178</v>
      </c>
      <c r="K32" s="22">
        <v>1.1795483317157329</v>
      </c>
      <c r="L32" s="22">
        <v>1.3894697136739111</v>
      </c>
      <c r="N32" s="23" t="s">
        <v>206</v>
      </c>
      <c r="O32" s="22">
        <v>0.9960681052689635</v>
      </c>
      <c r="P32" s="22">
        <v>1.4599675684960445</v>
      </c>
      <c r="Q32" s="22">
        <v>1.9805938984149312</v>
      </c>
    </row>
    <row r="33" spans="3:17">
      <c r="C33" s="135"/>
      <c r="D33" s="21" t="s">
        <v>207</v>
      </c>
      <c r="E33" s="24">
        <v>26</v>
      </c>
      <c r="F33" s="24">
        <v>26</v>
      </c>
      <c r="G33" s="24">
        <v>26</v>
      </c>
      <c r="I33" s="23" t="s">
        <v>207</v>
      </c>
      <c r="J33" s="22">
        <v>27</v>
      </c>
      <c r="K33" s="22">
        <v>27</v>
      </c>
      <c r="L33" s="22">
        <v>26</v>
      </c>
      <c r="N33" s="23" t="s">
        <v>207</v>
      </c>
      <c r="O33" s="22">
        <v>26</v>
      </c>
      <c r="P33" s="22">
        <v>26</v>
      </c>
      <c r="Q33" s="22">
        <v>26</v>
      </c>
    </row>
    <row r="34" spans="3:17">
      <c r="C34" s="136"/>
      <c r="D34" s="21" t="s">
        <v>208</v>
      </c>
      <c r="E34" s="20">
        <v>0</v>
      </c>
      <c r="F34" s="27">
        <v>0</v>
      </c>
      <c r="G34" s="20">
        <v>0</v>
      </c>
      <c r="I34" s="23" t="s">
        <v>208</v>
      </c>
      <c r="J34" s="26">
        <v>0</v>
      </c>
      <c r="K34" s="26">
        <v>0</v>
      </c>
      <c r="L34" s="26">
        <v>0</v>
      </c>
      <c r="N34" s="23" t="s">
        <v>208</v>
      </c>
      <c r="O34" s="26">
        <v>0</v>
      </c>
      <c r="P34" s="26">
        <v>0</v>
      </c>
      <c r="Q34" s="26">
        <v>0</v>
      </c>
    </row>
    <row r="35" spans="3:17">
      <c r="C35" s="134">
        <v>5.2083000000000004</v>
      </c>
      <c r="D35" s="21" t="s">
        <v>205</v>
      </c>
      <c r="E35" s="24">
        <v>65.176599999999993</v>
      </c>
      <c r="F35" s="24">
        <v>67.678600000000003</v>
      </c>
      <c r="G35" s="24">
        <v>69.180800000000005</v>
      </c>
      <c r="I35" s="23" t="s">
        <v>205</v>
      </c>
      <c r="J35" s="22">
        <v>66.991399999999999</v>
      </c>
      <c r="K35" s="22">
        <v>70.864599999999996</v>
      </c>
      <c r="L35" s="22">
        <v>72.539400000000001</v>
      </c>
      <c r="N35" s="23" t="s">
        <v>205</v>
      </c>
      <c r="O35" s="22">
        <v>68.008600000000001</v>
      </c>
      <c r="P35" s="22">
        <v>72.429199999999994</v>
      </c>
      <c r="Q35" s="22">
        <v>76.105199999999996</v>
      </c>
    </row>
    <row r="36" spans="3:17">
      <c r="C36" s="135"/>
      <c r="D36" s="21" t="s">
        <v>206</v>
      </c>
      <c r="E36" s="24">
        <v>2.4134990025866982</v>
      </c>
      <c r="F36" s="24">
        <v>4.3014186590584167</v>
      </c>
      <c r="G36" s="24">
        <v>5.4568916878914218</v>
      </c>
      <c r="I36" s="23" t="s">
        <v>206</v>
      </c>
      <c r="J36" s="22">
        <v>2.5975903324248399</v>
      </c>
      <c r="K36" s="22">
        <v>4.8211321806294141</v>
      </c>
      <c r="L36" s="22">
        <v>5.9266071722795344</v>
      </c>
      <c r="N36" s="23" t="s">
        <v>206</v>
      </c>
      <c r="O36" s="22">
        <v>3.6473533798270004</v>
      </c>
      <c r="P36" s="22">
        <v>6.0302786181106374</v>
      </c>
      <c r="Q36" s="22">
        <v>8.9103092921815623</v>
      </c>
    </row>
    <row r="37" spans="3:17">
      <c r="C37" s="135"/>
      <c r="D37" s="21" t="s">
        <v>207</v>
      </c>
      <c r="E37" s="24">
        <v>61</v>
      </c>
      <c r="F37" s="24">
        <v>61</v>
      </c>
      <c r="G37" s="24">
        <v>61</v>
      </c>
      <c r="I37" s="23" t="s">
        <v>207</v>
      </c>
      <c r="J37" s="22">
        <v>63</v>
      </c>
      <c r="K37" s="22">
        <v>63</v>
      </c>
      <c r="L37" s="22">
        <v>64</v>
      </c>
      <c r="N37" s="23" t="s">
        <v>207</v>
      </c>
      <c r="O37" s="22">
        <v>62</v>
      </c>
      <c r="P37" s="22">
        <v>63</v>
      </c>
      <c r="Q37" s="22">
        <v>63</v>
      </c>
    </row>
    <row r="38" spans="3:17">
      <c r="C38" s="136"/>
      <c r="D38" s="21" t="s">
        <v>208</v>
      </c>
      <c r="E38" s="27">
        <v>0</v>
      </c>
      <c r="F38" s="27">
        <v>0</v>
      </c>
      <c r="G38" s="27">
        <v>0</v>
      </c>
      <c r="I38" s="23" t="s">
        <v>208</v>
      </c>
      <c r="J38" s="26">
        <v>0</v>
      </c>
      <c r="K38" s="26">
        <v>0</v>
      </c>
      <c r="L38" s="26">
        <v>0</v>
      </c>
      <c r="N38" s="23" t="s">
        <v>208</v>
      </c>
      <c r="O38" s="26">
        <v>0</v>
      </c>
      <c r="P38" s="26">
        <v>0</v>
      </c>
      <c r="Q38" s="26">
        <v>0</v>
      </c>
    </row>
    <row r="39" spans="3:17">
      <c r="C39" s="134">
        <v>7.4706000000000001</v>
      </c>
      <c r="D39" s="21" t="s">
        <v>205</v>
      </c>
      <c r="E39" s="24">
        <v>95.449799999999996</v>
      </c>
      <c r="F39" s="24">
        <v>101.0224</v>
      </c>
      <c r="G39" s="24">
        <v>104.5594</v>
      </c>
      <c r="I39" s="23" t="s">
        <v>205</v>
      </c>
      <c r="J39" s="22">
        <v>99.4816</v>
      </c>
      <c r="K39" s="22">
        <v>108.6772</v>
      </c>
      <c r="L39" s="22">
        <v>113.02200000000001</v>
      </c>
      <c r="N39" s="23" t="s">
        <v>205</v>
      </c>
      <c r="O39" s="22">
        <v>101.818</v>
      </c>
      <c r="P39" s="22">
        <v>112.62439999999999</v>
      </c>
      <c r="Q39" s="22">
        <v>122.88160000000001</v>
      </c>
    </row>
    <row r="40" spans="3:17">
      <c r="C40" s="135"/>
      <c r="D40" s="21" t="s">
        <v>206</v>
      </c>
      <c r="E40" s="24">
        <v>4.332024151207988</v>
      </c>
      <c r="F40" s="24">
        <v>8.0634795330822389</v>
      </c>
      <c r="G40" s="24">
        <v>10.66930355963731</v>
      </c>
      <c r="I40" s="23" t="s">
        <v>206</v>
      </c>
      <c r="J40" s="22">
        <v>4.7799823311616318</v>
      </c>
      <c r="K40" s="22">
        <v>9.6644544851791174</v>
      </c>
      <c r="L40" s="22">
        <v>12.393911319981296</v>
      </c>
      <c r="N40" s="23" t="s">
        <v>206</v>
      </c>
      <c r="O40" s="22">
        <v>6.7593500991406881</v>
      </c>
      <c r="P40" s="22">
        <v>12.365205388543291</v>
      </c>
      <c r="Q40" s="22">
        <v>20.433998411916885</v>
      </c>
    </row>
    <row r="41" spans="3:17">
      <c r="C41" s="135"/>
      <c r="D41" s="21" t="s">
        <v>207</v>
      </c>
      <c r="E41" s="24">
        <v>89</v>
      </c>
      <c r="F41" s="24">
        <v>89</v>
      </c>
      <c r="G41" s="24">
        <v>89</v>
      </c>
      <c r="I41" s="23" t="s">
        <v>207</v>
      </c>
      <c r="J41" s="22">
        <v>92</v>
      </c>
      <c r="K41" s="22">
        <v>94</v>
      </c>
      <c r="L41" s="22">
        <v>95</v>
      </c>
      <c r="N41" s="23" t="s">
        <v>207</v>
      </c>
      <c r="O41" s="22">
        <v>91</v>
      </c>
      <c r="P41" s="22">
        <v>95</v>
      </c>
      <c r="Q41" s="22">
        <v>95</v>
      </c>
    </row>
    <row r="42" spans="3:17">
      <c r="C42" s="136"/>
      <c r="D42" s="21" t="s">
        <v>208</v>
      </c>
      <c r="E42" s="27">
        <v>0</v>
      </c>
      <c r="F42" s="27">
        <v>0</v>
      </c>
      <c r="G42" s="27">
        <v>0</v>
      </c>
      <c r="I42" s="23" t="s">
        <v>208</v>
      </c>
      <c r="J42" s="26">
        <v>0</v>
      </c>
      <c r="K42" s="26">
        <v>0</v>
      </c>
      <c r="L42" s="26">
        <v>0</v>
      </c>
      <c r="N42" s="23" t="s">
        <v>208</v>
      </c>
      <c r="O42" s="26">
        <v>0</v>
      </c>
      <c r="P42" s="26">
        <v>0</v>
      </c>
      <c r="Q42" s="26">
        <v>5.2307692307695941E-4</v>
      </c>
    </row>
    <row r="43" spans="3:17">
      <c r="C43" s="134">
        <v>16.25</v>
      </c>
      <c r="D43" s="21" t="s">
        <v>205</v>
      </c>
      <c r="E43" s="24">
        <v>224.24244848969795</v>
      </c>
      <c r="F43" s="24">
        <v>261.81421421421419</v>
      </c>
      <c r="G43" s="24">
        <v>289.95084642055883</v>
      </c>
      <c r="I43" s="23" t="s">
        <v>205</v>
      </c>
      <c r="J43" s="22">
        <v>250.30072028811526</v>
      </c>
      <c r="K43" s="22">
        <v>332.40856359417842</v>
      </c>
      <c r="L43" s="22">
        <v>357.82867783985103</v>
      </c>
      <c r="N43" s="23" t="s">
        <v>205</v>
      </c>
      <c r="O43" s="22">
        <v>268.37274909963986</v>
      </c>
      <c r="P43" s="22">
        <v>357.58346055979644</v>
      </c>
      <c r="Q43" s="22">
        <v>370.27385377943</v>
      </c>
    </row>
    <row r="44" spans="3:17">
      <c r="C44" s="135"/>
      <c r="D44" s="21" t="s">
        <v>206</v>
      </c>
      <c r="E44" s="24">
        <v>17.105001108192354</v>
      </c>
      <c r="F44" s="24">
        <v>38.773418365217523</v>
      </c>
      <c r="G44" s="24">
        <v>58.926845702347443</v>
      </c>
      <c r="I44" s="23" t="s">
        <v>206</v>
      </c>
      <c r="J44" s="22">
        <v>22.046882829708487</v>
      </c>
      <c r="K44" s="22">
        <v>61.634658608929151</v>
      </c>
      <c r="L44" s="22">
        <v>67.169674798138814</v>
      </c>
      <c r="N44" s="23" t="s">
        <v>206</v>
      </c>
      <c r="O44" s="22">
        <v>32.767580659713801</v>
      </c>
      <c r="P44" s="22">
        <v>66.545114462507996</v>
      </c>
      <c r="Q44" s="22">
        <v>70.703755571024459</v>
      </c>
    </row>
    <row r="45" spans="3:17">
      <c r="C45" s="135"/>
      <c r="D45" s="21" t="s">
        <v>207</v>
      </c>
      <c r="E45" s="24">
        <v>199</v>
      </c>
      <c r="F45" s="24">
        <v>208</v>
      </c>
      <c r="G45" s="24">
        <v>212</v>
      </c>
      <c r="I45" s="23" t="s">
        <v>207</v>
      </c>
      <c r="J45" s="22">
        <v>218</v>
      </c>
      <c r="K45" s="22">
        <v>246</v>
      </c>
      <c r="L45" s="22">
        <v>253</v>
      </c>
      <c r="N45" s="23" t="s">
        <v>207</v>
      </c>
      <c r="O45" s="22">
        <v>222</v>
      </c>
      <c r="P45" s="22">
        <v>254</v>
      </c>
      <c r="Q45" s="22">
        <v>252</v>
      </c>
    </row>
    <row r="46" spans="3:17">
      <c r="C46" s="136"/>
      <c r="D46" s="21" t="s">
        <v>208</v>
      </c>
      <c r="E46" s="20">
        <v>0.15803160632126423</v>
      </c>
      <c r="F46" s="27">
        <v>0.68008008008008014</v>
      </c>
      <c r="G46" s="27">
        <v>0.80032633081786664</v>
      </c>
      <c r="I46" s="23" t="s">
        <v>208</v>
      </c>
      <c r="J46" s="26">
        <v>0.64685874349739891</v>
      </c>
      <c r="K46" s="26">
        <v>0.96266610419742671</v>
      </c>
      <c r="L46" s="26">
        <v>0.97339718010109066</v>
      </c>
      <c r="N46" s="23" t="s">
        <v>208</v>
      </c>
      <c r="O46" s="26">
        <v>0.80092036814725887</v>
      </c>
      <c r="P46" s="26">
        <v>0.97684478371501271</v>
      </c>
      <c r="Q46" s="26">
        <v>0.97211895910780666</v>
      </c>
    </row>
    <row r="47" spans="3:17">
      <c r="I47" s="28"/>
    </row>
    <row r="48" spans="3:17">
      <c r="I48" s="29"/>
    </row>
    <row r="49" spans="4:9">
      <c r="D49" s="10" t="s">
        <v>209</v>
      </c>
      <c r="I49" s="29"/>
    </row>
    <row r="50" spans="4:9">
      <c r="D50" s="10"/>
      <c r="E50" s="37" t="s">
        <v>178</v>
      </c>
      <c r="F50" s="38" t="s">
        <v>204</v>
      </c>
      <c r="G50" s="39" t="s">
        <v>210</v>
      </c>
      <c r="I50" s="29"/>
    </row>
    <row r="51" spans="4:9">
      <c r="D51" s="15" t="s">
        <v>79</v>
      </c>
      <c r="E51" s="16">
        <v>3.6164598740943507E-2</v>
      </c>
      <c r="F51" s="17">
        <v>4.5666239673001596E-2</v>
      </c>
      <c r="G51" s="18">
        <v>5.0329939540612524E-2</v>
      </c>
      <c r="I51" s="29"/>
    </row>
    <row r="52" spans="4:9">
      <c r="D52" s="15" t="s">
        <v>82</v>
      </c>
      <c r="E52" s="16">
        <v>4.8825188524810166E-2</v>
      </c>
      <c r="F52" s="17">
        <v>6.3357264323077242E-2</v>
      </c>
      <c r="G52" s="18">
        <v>6.94958656941113E-2</v>
      </c>
      <c r="I52" s="29"/>
    </row>
    <row r="53" spans="4:9">
      <c r="D53" s="15" t="s">
        <v>83</v>
      </c>
      <c r="E53" s="16">
        <v>5.5732422670527589E-2</v>
      </c>
      <c r="F53" s="17">
        <v>6.9855991405242748E-2</v>
      </c>
      <c r="G53" s="18">
        <v>8.2379391113420783E-2</v>
      </c>
      <c r="I53" s="29"/>
    </row>
    <row r="54" spans="4:9">
      <c r="I54" s="29"/>
    </row>
    <row r="60" spans="4:9" ht="22.9" customHeight="1">
      <c r="I60" s="12"/>
    </row>
    <row r="61" spans="4:9">
      <c r="I61" s="13"/>
    </row>
    <row r="62" spans="4:9">
      <c r="I62" s="13"/>
    </row>
    <row r="63" spans="4:9">
      <c r="I63" s="13"/>
    </row>
    <row r="64" spans="4:9">
      <c r="I64" s="13"/>
    </row>
    <row r="65" spans="9:10">
      <c r="I65" s="13"/>
    </row>
    <row r="67" spans="9:10">
      <c r="I67" s="7"/>
      <c r="J67" s="7"/>
    </row>
    <row r="68" spans="9:10">
      <c r="I68" s="9"/>
      <c r="J68" s="9"/>
    </row>
    <row r="69" spans="9:10">
      <c r="I69" s="10"/>
      <c r="J69" s="10"/>
    </row>
    <row r="70" spans="9:10">
      <c r="I70" s="10"/>
      <c r="J70" s="10"/>
    </row>
    <row r="71" spans="9:10">
      <c r="I71" s="10"/>
      <c r="J71" s="10"/>
    </row>
    <row r="72" spans="9:10">
      <c r="I72" s="11"/>
      <c r="J72" s="11"/>
    </row>
  </sheetData>
  <mergeCells count="24">
    <mergeCell ref="Q3:Q4"/>
    <mergeCell ref="C25:C26"/>
    <mergeCell ref="D25:D26"/>
    <mergeCell ref="I25:I26"/>
    <mergeCell ref="O25:Q25"/>
    <mergeCell ref="J3:J4"/>
    <mergeCell ref="K3:K4"/>
    <mergeCell ref="L3:L4"/>
    <mergeCell ref="N3:N4"/>
    <mergeCell ref="O3:O4"/>
    <mergeCell ref="D3:D4"/>
    <mergeCell ref="E3:E4"/>
    <mergeCell ref="E25:G25"/>
    <mergeCell ref="J25:L25"/>
    <mergeCell ref="F3:F4"/>
    <mergeCell ref="G3:G4"/>
    <mergeCell ref="N25:N26"/>
    <mergeCell ref="C27:C30"/>
    <mergeCell ref="C31:C34"/>
    <mergeCell ref="C43:C46"/>
    <mergeCell ref="P3:P4"/>
    <mergeCell ref="I3:I4"/>
    <mergeCell ref="C35:C38"/>
    <mergeCell ref="C39:C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FBA2E-32A3-4EA5-BDD4-B3F0629EAC3C}">
  <dimension ref="A1:M23"/>
  <sheetViews>
    <sheetView showGridLines="0" zoomScale="121" workbookViewId="0">
      <selection activeCell="E1" sqref="E1"/>
    </sheetView>
  </sheetViews>
  <sheetFormatPr defaultColWidth="0" defaultRowHeight="14.45" zeroHeight="1"/>
  <cols>
    <col min="1" max="1" width="19.140625" style="82" customWidth="1"/>
    <col min="2" max="2" width="9.85546875" style="82" customWidth="1"/>
    <col min="3" max="3" width="11.5703125" style="82" customWidth="1"/>
    <col min="4" max="4" width="3.42578125" style="82" customWidth="1"/>
    <col min="5" max="13" width="8.7109375" style="82" customWidth="1"/>
    <col min="14" max="16384" width="8.7109375" style="82" hidden="1"/>
  </cols>
  <sheetData>
    <row r="1" spans="1:5" ht="15.6">
      <c r="A1" s="81" t="s">
        <v>179</v>
      </c>
      <c r="B1" s="81"/>
      <c r="C1" s="52"/>
      <c r="E1" s="83" t="s">
        <v>175</v>
      </c>
    </row>
    <row r="2" spans="1:5">
      <c r="A2" s="146" t="s">
        <v>184</v>
      </c>
      <c r="B2" s="146" t="s">
        <v>211</v>
      </c>
      <c r="C2" s="146" t="str">
        <f>การคำนวณระยะเวลาอยู่รอด!F75</f>
        <v>เสี่ยงต่ำ</v>
      </c>
    </row>
    <row r="3" spans="1:5">
      <c r="A3" s="147"/>
      <c r="B3" s="147"/>
      <c r="C3" s="147"/>
    </row>
    <row r="4" spans="1:5" ht="15.6">
      <c r="A4" s="84" t="s">
        <v>185</v>
      </c>
      <c r="B4" s="85" t="s">
        <v>212</v>
      </c>
      <c r="C4" s="86">
        <f>IF($C$2="เสี่ยงต่ำ",VLOOKUP(A4,Port!I3:$L$23,2,0),IF($C$2="เสี่ยงปานกลาง",VLOOKUP(A4,Port!I3:$L$23,3,0),IF($C$2="เสี่ยงสูง",VLOOKUP(A4,Port!I3:$L$23,4,0),0)))</f>
        <v>5.0000000000000001E-3</v>
      </c>
    </row>
    <row r="5" spans="1:5" ht="15.6">
      <c r="A5" s="84" t="s">
        <v>186</v>
      </c>
      <c r="B5" s="87" t="s">
        <v>212</v>
      </c>
      <c r="C5" s="86">
        <f>IF($C$2="เสี่ยงต่ำ",VLOOKUP(A5,Port!I4:$L$23,2,0),IF($C$2="เสี่ยงปานกลาง",VLOOKUP(A5,Port!I4:$L$23,3,0),IF($C$2="เสี่ยงสูง",VLOOKUP(A5,Port!I4:$L$23,4,0),0)))</f>
        <v>5.0000000000000001E-3</v>
      </c>
    </row>
    <row r="6" spans="1:5" ht="15.6">
      <c r="A6" s="84" t="s">
        <v>187</v>
      </c>
      <c r="B6" s="87" t="s">
        <v>212</v>
      </c>
      <c r="C6" s="86">
        <f>IF($C$2="เสี่ยงต่ำ",VLOOKUP(A6,Port!I5:$L$23,2,0),IF($C$2="เสี่ยงปานกลาง",VLOOKUP(A6,Port!I5:$L$23,3,0),IF($C$2="เสี่ยงสูง",VLOOKUP(A6,Port!I5:$L$23,4,0),0)))</f>
        <v>0.30955239921814198</v>
      </c>
    </row>
    <row r="7" spans="1:5" ht="15.6">
      <c r="A7" s="84" t="s">
        <v>188</v>
      </c>
      <c r="B7" s="87" t="s">
        <v>212</v>
      </c>
      <c r="C7" s="86">
        <f>IF($C$2="เสี่ยงต่ำ",VLOOKUP(A7,Port!I6:$L$23,2,0),IF($C$2="เสี่ยงปานกลาง",VLOOKUP(A7,Port!I6:$L$23,3,0),IF($C$2="เสี่ยงสูง",VLOOKUP(A7,Port!I6:$L$23,4,0),0)))</f>
        <v>5.9041972063452377E-3</v>
      </c>
    </row>
    <row r="8" spans="1:5" ht="15.6">
      <c r="A8" s="84" t="s">
        <v>189</v>
      </c>
      <c r="B8" s="87" t="s">
        <v>212</v>
      </c>
      <c r="C8" s="86">
        <f>IF($C$2="เสี่ยงต่ำ",VLOOKUP(A8,Port!I7:$L$23,2,0),IF($C$2="เสี่ยงปานกลาง",VLOOKUP(A8,Port!I7:$L$23,3,0),IF($C$2="เสี่ยงสูง",VLOOKUP(A8,Port!I7:$L$23,4,0),0)))</f>
        <v>5.0000000000000001E-3</v>
      </c>
    </row>
    <row r="9" spans="1:5" ht="15.6">
      <c r="A9" s="84" t="s">
        <v>190</v>
      </c>
      <c r="B9" s="87" t="s">
        <v>212</v>
      </c>
      <c r="C9" s="86">
        <f>IF($C$2="เสี่ยงต่ำ",VLOOKUP(A9,Port!I8:$L$23,2,0),IF($C$2="เสี่ยงปานกลาง",VLOOKUP(A9,Port!I8:$L$23,3,0),IF($C$2="เสี่ยงสูง",VLOOKUP(A9,Port!I8:$L$23,4,0),0)))</f>
        <v>7.1291597617982427E-2</v>
      </c>
    </row>
    <row r="10" spans="1:5" ht="15.6">
      <c r="A10" s="84" t="s">
        <v>191</v>
      </c>
      <c r="B10" s="87" t="s">
        <v>212</v>
      </c>
      <c r="C10" s="86">
        <f>IF($C$2="เสี่ยงต่ำ",VLOOKUP(A10,Port!I9:$L$23,2,0),IF($C$2="เสี่ยงปานกลาง",VLOOKUP(A10,Port!I9:$L$23,3,0),IF($C$2="เสี่ยงสูง",VLOOKUP(A10,Port!I9:$L$23,4,0),0)))</f>
        <v>9.3785290337413466E-2</v>
      </c>
    </row>
    <row r="11" spans="1:5" ht="15.6">
      <c r="A11" s="84" t="s">
        <v>192</v>
      </c>
      <c r="B11" s="87" t="s">
        <v>212</v>
      </c>
      <c r="C11" s="86">
        <f>IF($C$2="เสี่ยงต่ำ",VLOOKUP(A11,Port!I10:$L$23,2,0),IF($C$2="เสี่ยงปานกลาง",VLOOKUP(A11,Port!I10:$L$23,3,0),IF($C$2="เสี่ยงสูง",VLOOKUP(A11,Port!I10:$L$23,4,0),0)))</f>
        <v>5.0000000000000001E-3</v>
      </c>
    </row>
    <row r="12" spans="1:5" ht="15.6">
      <c r="A12" s="84" t="s">
        <v>193</v>
      </c>
      <c r="B12" s="87" t="s">
        <v>212</v>
      </c>
      <c r="C12" s="86">
        <f>IF($C$2="เสี่ยงต่ำ",VLOOKUP(A12,Port!I11:$L$23,2,0),IF($C$2="เสี่ยงปานกลาง",VLOOKUP(A12,Port!I11:$L$23,3,0),IF($C$2="เสี่ยงสูง",VLOOKUP(A12,Port!I11:$L$23,4,0),0)))</f>
        <v>5.0000000000000001E-3</v>
      </c>
    </row>
    <row r="13" spans="1:5" ht="15.6">
      <c r="A13" s="84" t="s">
        <v>194</v>
      </c>
      <c r="B13" s="87" t="s">
        <v>212</v>
      </c>
      <c r="C13" s="86">
        <f>IF($C$2="เสี่ยงต่ำ",VLOOKUP(A13,Port!I12:$L$23,2,0),IF($C$2="เสี่ยงปานกลาง",VLOOKUP(A13,Port!I12:$L$23,3,0),IF($C$2="เสี่ยงสูง",VLOOKUP(A13,Port!I12:$L$23,4,0),0)))</f>
        <v>5.0000000000000001E-3</v>
      </c>
    </row>
    <row r="14" spans="1:5" ht="15.6">
      <c r="A14" s="84" t="s">
        <v>195</v>
      </c>
      <c r="B14" s="87" t="s">
        <v>212</v>
      </c>
      <c r="C14" s="86">
        <f>IF($C$2="เสี่ยงต่ำ",VLOOKUP(A14,Port!I13:$L$23,2,0),IF($C$2="เสี่ยงปานกลาง",VLOOKUP(A14,Port!I13:$L$23,3,0),IF($C$2="เสี่ยงสูง",VLOOKUP(A14,Port!I13:$L$23,4,0),0)))</f>
        <v>5.0000000000000001E-3</v>
      </c>
    </row>
    <row r="15" spans="1:5" ht="15.6">
      <c r="A15" s="84" t="s">
        <v>196</v>
      </c>
      <c r="B15" s="87" t="s">
        <v>212</v>
      </c>
      <c r="C15" s="86">
        <f>IF($C$2="เสี่ยงต่ำ",VLOOKUP(A15,Port!I14:$L$23,2,0),IF($C$2="เสี่ยงปานกลาง",VLOOKUP(A15,Port!I14:$L$23,3,0),IF($C$2="เสี่ยงสูง",VLOOKUP(A15,Port!I14:$L$23,4,0),0)))</f>
        <v>0.4</v>
      </c>
    </row>
    <row r="16" spans="1:5" ht="15.6">
      <c r="A16" s="88" t="s">
        <v>197</v>
      </c>
      <c r="B16" s="89" t="s">
        <v>212</v>
      </c>
      <c r="C16" s="86">
        <f>IF($C$2="เสี่ยงต่ำ",VLOOKUP(A16,Port!I15:$L$23,2,0),IF($C$2="เสี่ยงปานกลาง",VLOOKUP(A16,Port!I15:$L$23,3,0),IF($C$2="เสี่ยงสูง",VLOOKUP(A16,Port!I15:$L$23,4,0),0)))</f>
        <v>8.446651562011788E-2</v>
      </c>
    </row>
    <row r="17" spans="1:3" ht="15.6">
      <c r="A17" s="90" t="s">
        <v>198</v>
      </c>
      <c r="B17" s="91"/>
      <c r="C17" s="92">
        <f>IF($C$2="เสี่ยงต่ำ",VLOOKUP(A17,Port!I16:$L$23,2,0),IF($C$2="เสี่ยงปานกลาง",VLOOKUP(A17,Port!I16:$L$23,3,0),IF($C$2="เสี่ยงสูง",VLOOKUP(A17,Port!I16:$L$23,4,0),0)))</f>
        <v>1.0000000000000011</v>
      </c>
    </row>
    <row r="18" spans="1:3" ht="15.6">
      <c r="A18" s="93" t="s">
        <v>199</v>
      </c>
      <c r="B18" s="94"/>
      <c r="C18" s="95">
        <f>IF($C$2="เสี่ยงต่ำ",VLOOKUP(A18,Port!I17:$L$23,2,0),IF($C$2="เสี่ยงปานกลาง",VLOOKUP(A18,Port!I17:$L$23,3,0),IF($C$2="เสี่ยงสูง",VLOOKUP(A18,Port!I17:$L$23,4,0),0)))</f>
        <v>3.3856582552949442E-3</v>
      </c>
    </row>
    <row r="19" spans="1:3" ht="15.6">
      <c r="A19" s="96" t="s">
        <v>200</v>
      </c>
      <c r="B19" s="97"/>
      <c r="C19" s="95">
        <f>IF($C$2="เสี่ยงต่ำ",VLOOKUP(A19,Port!I18:$L$23,2,0),IF($C$2="เสี่ยงปานกลาง",VLOOKUP(A19,Port!I18:$L$23,3,0),IF($C$2="เสี่ยงสูง",VLOOKUP(A19,Port!I18:$L$23,4,0),0)))</f>
        <v>4.5666239673001596E-2</v>
      </c>
    </row>
    <row r="20" spans="1:3" ht="15.6">
      <c r="A20" s="96" t="s">
        <v>111</v>
      </c>
      <c r="B20" s="97"/>
      <c r="C20" s="95">
        <f>IF($C$2="เสี่ยงต่ำ",VLOOKUP(A20,Port!I19:$L$23,2,0),IF($C$2="เสี่ยงปานกลาง",VLOOKUP(A20,Port!I19:$L$23,3,0),IF($C$2="เสี่ยงสูง",VLOOKUP(A20,Port!I19:$L$23,4,0),0)))</f>
        <v>2.6457875982742841E-2</v>
      </c>
    </row>
    <row r="21" spans="1:3" ht="15.6">
      <c r="A21" s="96" t="s">
        <v>201</v>
      </c>
      <c r="B21" s="97"/>
      <c r="C21" s="95">
        <f>IF($C$2="เสี่ยงต่ำ",VLOOKUP(A21,Port!I20:$L$23,2,0),IF($C$2="เสี่ยงปานกลาง",VLOOKUP(A21,Port!I20:$L$23,3,0),IF($C$2="เสี่ยงสูง",VLOOKUP(A21,Port!I20:$L$23,4,0),0)))</f>
        <v>2.826496951880017E-3</v>
      </c>
    </row>
    <row r="22" spans="1:3" ht="15.6">
      <c r="A22" s="96" t="s">
        <v>202</v>
      </c>
      <c r="B22" s="97"/>
      <c r="C22" s="113">
        <f>IF($C$2="เสี่ยงต่ำ",VLOOKUP(A22,Port!I21:$L$23,2,0),IF($C$2="เสี่ยงปานกลาง",VLOOKUP(A22,Port!I21:$L$23,3,0),IF($C$2="เสี่ยงสูง",VLOOKUP(A22,Port!I21:$L$23,4,0),0)))</f>
        <v>0.57937496435435742</v>
      </c>
    </row>
    <row r="23" spans="1:3"/>
  </sheetData>
  <sheetProtection algorithmName="SHA-512" hashValue="hhaSKfMi+dNWeB8x4fzac+MVsYV8olO23EEzwFzoDeKYgm8VKLL6hBe6Y4DZxwg/bCJrKuA6co4xABHPZNdE+w==" saltValue="/zRD+AhGdowVLbJ2XPZR7A==" spinCount="100000" sheet="1" objects="1" scenarios="1" formatCells="0" formatColumns="0" formatRows="0"/>
  <mergeCells count="3">
    <mergeCell ref="A2:A3"/>
    <mergeCell ref="C2:C3"/>
    <mergeCell ref="B2:B3"/>
  </mergeCells>
  <hyperlinks>
    <hyperlink ref="E1" location="การคำนวณระยะเวลาอยู่รอด!H77" display="Back" xr:uid="{5ED17959-B94F-461E-94B3-E19E873CB960}"/>
    <hyperlink ref="B4" location="'GlobalBond (ตัวอย่าง)'!A1" display="link" xr:uid="{23AE496E-5889-47EF-B206-7DA74D93080D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4416-EFFE-4A22-BE03-3BF87D83F087}">
  <dimension ref="A1:M23"/>
  <sheetViews>
    <sheetView showGridLines="0" zoomScale="113" workbookViewId="0">
      <selection activeCell="E1" sqref="E1"/>
    </sheetView>
  </sheetViews>
  <sheetFormatPr defaultColWidth="0" defaultRowHeight="14.45" zeroHeight="1"/>
  <cols>
    <col min="1" max="1" width="19.140625" style="82" customWidth="1"/>
    <col min="2" max="2" width="9.85546875" style="82" customWidth="1"/>
    <col min="3" max="3" width="11.5703125" style="82" customWidth="1"/>
    <col min="4" max="4" width="3.42578125" style="82" customWidth="1"/>
    <col min="5" max="13" width="8.7109375" style="82" customWidth="1"/>
    <col min="14" max="16384" width="8.7109375" style="82" hidden="1"/>
  </cols>
  <sheetData>
    <row r="1" spans="1:5" ht="15.6">
      <c r="A1" s="81" t="s">
        <v>180</v>
      </c>
      <c r="B1" s="81"/>
      <c r="C1" s="52"/>
      <c r="E1" s="83" t="s">
        <v>175</v>
      </c>
    </row>
    <row r="2" spans="1:5" ht="14.45" customHeight="1">
      <c r="A2" s="146" t="s">
        <v>184</v>
      </c>
      <c r="B2" s="146" t="s">
        <v>211</v>
      </c>
      <c r="C2" s="146" t="str">
        <f>การคำนวณระยะเวลาอยู่รอด!F75</f>
        <v>เสี่ยงต่ำ</v>
      </c>
    </row>
    <row r="3" spans="1:5" ht="14.45" customHeight="1">
      <c r="A3" s="147"/>
      <c r="B3" s="147"/>
      <c r="C3" s="147"/>
    </row>
    <row r="4" spans="1:5" ht="15.6">
      <c r="A4" s="84" t="s">
        <v>185</v>
      </c>
      <c r="B4" s="85" t="s">
        <v>212</v>
      </c>
      <c r="C4" s="98">
        <f>IF($C$2="เสี่ยงต่ำ",VLOOKUP(A4,Port!$N$5:$Q$23,2,0),IF($C$2="เสี่ยงปานกลาง",VLOOKUP(A4,Port!$N$5:$Q$23,3,0),IF($C$2="เสี่ยงสูง",VLOOKUP(A4,Port!$N$5:$Q$23,4,0),0)))</f>
        <v>0.01</v>
      </c>
    </row>
    <row r="5" spans="1:5" ht="15.6">
      <c r="A5" s="84" t="s">
        <v>186</v>
      </c>
      <c r="B5" s="87" t="s">
        <v>212</v>
      </c>
      <c r="C5" s="98">
        <f>IF($C$2="เสี่ยงต่ำ",VLOOKUP(A5,Port!$N$5:$Q$23,2,0),IF($C$2="เสี่ยงปานกลาง",VLOOKUP(A5,Port!$N$5:$Q$23,3,0),IF($C$2="เสี่ยงสูง",VLOOKUP(A5,Port!$N$5:$Q$23,4,0),0)))</f>
        <v>0.01</v>
      </c>
    </row>
    <row r="6" spans="1:5" ht="15.6">
      <c r="A6" s="84" t="s">
        <v>187</v>
      </c>
      <c r="B6" s="87" t="s">
        <v>212</v>
      </c>
      <c r="C6" s="98">
        <f>IF($C$2="เสี่ยงต่ำ",VLOOKUP(A6,Port!$N$5:$Q$23,2,0),IF($C$2="เสี่ยงปานกลาง",VLOOKUP(A6,Port!$N$5:$Q$23,3,0),IF($C$2="เสี่ยงสูง",VLOOKUP(A6,Port!$N$5:$Q$23,4,0),0)))</f>
        <v>0.3037496487827725</v>
      </c>
    </row>
    <row r="7" spans="1:5" ht="15.6">
      <c r="A7" s="84" t="s">
        <v>188</v>
      </c>
      <c r="B7" s="87" t="s">
        <v>212</v>
      </c>
      <c r="C7" s="98">
        <f>IF($C$2="เสี่ยงต่ำ",VLOOKUP(A7,Port!$N$5:$Q$23,2,0),IF($C$2="เสี่ยงปานกลาง",VLOOKUP(A7,Port!$N$5:$Q$23,3,0),IF($C$2="เสี่ยงสูง",VLOOKUP(A7,Port!$N$5:$Q$23,4,0),0)))</f>
        <v>7.4598418076954026E-2</v>
      </c>
    </row>
    <row r="8" spans="1:5" ht="15.6">
      <c r="A8" s="84" t="s">
        <v>189</v>
      </c>
      <c r="B8" s="87" t="s">
        <v>212</v>
      </c>
      <c r="C8" s="98">
        <f>IF($C$2="เสี่ยงต่ำ",VLOOKUP(A8,Port!$N$5:$Q$23,2,0),IF($C$2="เสี่ยงปานกลาง",VLOOKUP(A8,Port!$N$5:$Q$23,3,0),IF($C$2="เสี่ยงสูง",VLOOKUP(A8,Port!$N$5:$Q$23,4,0),0)))</f>
        <v>0.01</v>
      </c>
    </row>
    <row r="9" spans="1:5" ht="15.6">
      <c r="A9" s="84" t="s">
        <v>190</v>
      </c>
      <c r="B9" s="87" t="s">
        <v>212</v>
      </c>
      <c r="C9" s="98">
        <f>IF($C$2="เสี่ยงต่ำ",VLOOKUP(A9,Port!$N$5:$Q$23,2,0),IF($C$2="เสี่ยงปานกลาง",VLOOKUP(A9,Port!$N$5:$Q$23,3,0),IF($C$2="เสี่ยงสูง",VLOOKUP(A9,Port!$N$5:$Q$23,4,0),0)))</f>
        <v>0.08</v>
      </c>
    </row>
    <row r="10" spans="1:5" ht="15.6">
      <c r="A10" s="84" t="s">
        <v>191</v>
      </c>
      <c r="B10" s="87" t="s">
        <v>212</v>
      </c>
      <c r="C10" s="98">
        <f>IF($C$2="เสี่ยงต่ำ",VLOOKUP(A10,Port!$N$5:$Q$23,2,0),IF($C$2="เสี่ยงปานกลาง",VLOOKUP(A10,Port!$N$5:$Q$23,3,0),IF($C$2="เสี่ยงสูง",VLOOKUP(A10,Port!$N$5:$Q$23,4,0),0)))</f>
        <v>0.01</v>
      </c>
    </row>
    <row r="11" spans="1:5" ht="15.6">
      <c r="A11" s="84" t="s">
        <v>192</v>
      </c>
      <c r="B11" s="87" t="s">
        <v>212</v>
      </c>
      <c r="C11" s="98">
        <f>IF($C$2="เสี่ยงต่ำ",VLOOKUP(A11,Port!$N$5:$Q$23,2,0),IF($C$2="เสี่ยงปานกลาง",VLOOKUP(A11,Port!$N$5:$Q$23,3,0),IF($C$2="เสี่ยงสูง",VLOOKUP(A11,Port!$N$5:$Q$23,4,0),0)))</f>
        <v>0.01</v>
      </c>
    </row>
    <row r="12" spans="1:5" ht="15.6">
      <c r="A12" s="84" t="s">
        <v>193</v>
      </c>
      <c r="B12" s="87" t="s">
        <v>212</v>
      </c>
      <c r="C12" s="98">
        <f>IF($C$2="เสี่ยงต่ำ",VLOOKUP(A12,Port!$N$5:$Q$23,2,0),IF($C$2="เสี่ยงปานกลาง",VLOOKUP(A12,Port!$N$5:$Q$23,3,0),IF($C$2="เสี่ยงสูง",VLOOKUP(A12,Port!$N$5:$Q$23,4,0),0)))</f>
        <v>0.01</v>
      </c>
    </row>
    <row r="13" spans="1:5" ht="15.6">
      <c r="A13" s="84" t="s">
        <v>194</v>
      </c>
      <c r="B13" s="87" t="s">
        <v>212</v>
      </c>
      <c r="C13" s="98">
        <f>IF($C$2="เสี่ยงต่ำ",VLOOKUP(A13,Port!$N$5:$Q$23,2,0),IF($C$2="เสี่ยงปานกลาง",VLOOKUP(A13,Port!$N$5:$Q$23,3,0),IF($C$2="เสี่ยงสูง",VLOOKUP(A13,Port!$N$5:$Q$23,4,0),0)))</f>
        <v>0.01</v>
      </c>
    </row>
    <row r="14" spans="1:5" ht="15.6">
      <c r="A14" s="84" t="s">
        <v>195</v>
      </c>
      <c r="B14" s="87" t="s">
        <v>212</v>
      </c>
      <c r="C14" s="98">
        <f>IF($C$2="เสี่ยงต่ำ",VLOOKUP(A14,Port!$N$5:$Q$23,2,0),IF($C$2="เสี่ยงปานกลาง",VLOOKUP(A14,Port!$N$5:$Q$23,3,0),IF($C$2="เสี่ยงสูง",VLOOKUP(A14,Port!$N$5:$Q$23,4,0),0)))</f>
        <v>0.09</v>
      </c>
    </row>
    <row r="15" spans="1:5" ht="15.6">
      <c r="A15" s="84" t="s">
        <v>196</v>
      </c>
      <c r="B15" s="87" t="s">
        <v>212</v>
      </c>
      <c r="C15" s="98">
        <f>IF($C$2="เสี่ยงต่ำ",VLOOKUP(A15,Port!$N$5:$Q$23,2,0),IF($C$2="เสี่ยงปานกลาง",VLOOKUP(A15,Port!$N$5:$Q$23,3,0),IF($C$2="เสี่ยงสูง",VLOOKUP(A15,Port!$N$5:$Q$23,4,0),0)))</f>
        <v>0.28999999999999998</v>
      </c>
    </row>
    <row r="16" spans="1:5" ht="15.6">
      <c r="A16" s="84" t="s">
        <v>197</v>
      </c>
      <c r="B16" s="87" t="s">
        <v>212</v>
      </c>
      <c r="C16" s="98">
        <f>IF($C$2="เสี่ยงต่ำ",VLOOKUP(A16,Port!$N$5:$Q$23,2,0),IF($C$2="เสี่ยงปานกลาง",VLOOKUP(A16,Port!$N$5:$Q$23,3,0),IF($C$2="เสี่ยงสูง",VLOOKUP(A16,Port!$N$5:$Q$23,4,0),0)))</f>
        <v>9.1651890802553801E-2</v>
      </c>
    </row>
    <row r="17" spans="1:3" ht="15.6">
      <c r="A17" s="90" t="s">
        <v>198</v>
      </c>
      <c r="B17" s="91"/>
      <c r="C17" s="99">
        <f>IF($C$2="เสี่ยงต่ำ",VLOOKUP(A17,Port!$N$5:$Q$23,2,0),IF($C$2="เสี่ยงปานกลาง",VLOOKUP(A17,Port!$N$5:$Q$23,3,0),IF($C$2="เสี่ยงสูง",VLOOKUP(A17,Port!$N$5:$Q$23,4,0),0)))</f>
        <v>0.99999995766228034</v>
      </c>
    </row>
    <row r="18" spans="1:3" ht="15.6">
      <c r="A18" s="93" t="s">
        <v>199</v>
      </c>
      <c r="B18" s="94"/>
      <c r="C18" s="100">
        <f>IF($C$2="เสี่ยงต่ำ",VLOOKUP(A18,Port!$N$5:$Q$23,2,0),IF($C$2="เสี่ยงปานกลาง",VLOOKUP(A18,Port!$N$5:$Q$23,3,0),IF($C$2="เสี่ยงสูง",VLOOKUP(A18,Port!$N$5:$Q$23,4,0),0)))</f>
        <v>5.0908272059947135E-3</v>
      </c>
    </row>
    <row r="19" spans="1:3" ht="15.6">
      <c r="A19" s="96" t="s">
        <v>200</v>
      </c>
      <c r="B19" s="97"/>
      <c r="C19" s="100">
        <f>IF($C$2="เสี่ยงต่ำ",VLOOKUP(A19,Port!$N$5:$Q$23,2,0),IF($C$2="เสี่ยงปานกลาง",VLOOKUP(A19,Port!$N$5:$Q$23,3,0),IF($C$2="เสี่ยงสูง",VLOOKUP(A19,Port!$N$5:$Q$23,4,0),0)))</f>
        <v>5.0329939540612524E-2</v>
      </c>
    </row>
    <row r="20" spans="1:3" ht="15.6">
      <c r="A20" s="96" t="s">
        <v>111</v>
      </c>
      <c r="B20" s="97"/>
      <c r="C20" s="100">
        <f>IF($C$2="เสี่ยงต่ำ",VLOOKUP(A20,Port!$N$5:$Q$23,2,0),IF($C$2="เสี่ยงปานกลาง",VLOOKUP(A20,Port!$N$5:$Q$23,3,0),IF($C$2="เสี่ยงสูง",VLOOKUP(A20,Port!$N$5:$Q$23,4,0),0)))</f>
        <v>3.7612615121738482E-2</v>
      </c>
    </row>
    <row r="21" spans="1:3" ht="15.6">
      <c r="A21" s="96" t="s">
        <v>201</v>
      </c>
      <c r="B21" s="97"/>
      <c r="C21" s="100">
        <f>IF($C$2="เสี่ยงต่ำ",VLOOKUP(A21,Port!$N$5:$Q$23,2,0),IF($C$2="เสี่ยงปานกลาง",VLOOKUP(A21,Port!$N$5:$Q$23,3,0),IF($C$2="เสี่ยงสูง",VLOOKUP(A21,Port!$N$5:$Q$23,4,0),0)))</f>
        <v>-1.105554790016907E-2</v>
      </c>
    </row>
    <row r="22" spans="1:3" ht="15.6">
      <c r="A22" s="96" t="s">
        <v>202</v>
      </c>
      <c r="B22" s="97"/>
      <c r="C22" s="114">
        <f>IF($C$2="เสี่ยงต่ำ",VLOOKUP(A22,Port!$N$5:$Q$23,2,0),IF($C$2="เสี่ยงปานกลาง",VLOOKUP(A22,Port!$N$5:$Q$23,3,0),IF($C$2="เสี่ยงสูง",VLOOKUP(A22,Port!$N$5:$Q$23,4,0),0)))</f>
        <v>0.74732088822375586</v>
      </c>
    </row>
    <row r="23" spans="1:3"/>
  </sheetData>
  <sheetProtection algorithmName="SHA-512" hashValue="N+pdGRT0yEiauoayzLDapPjsgLj0Uk2+DgIVfYjZRzVckjGEskPsAV0LifIWWBxMQcBObIEI8AP2XjLhg2r/AQ==" saltValue="nSQvBAhxozoet5jAtuieoQ==" spinCount="100000" sheet="1" objects="1" scenarios="1" formatCells="0" formatColumns="0" formatRows="0"/>
  <mergeCells count="3">
    <mergeCell ref="A2:A3"/>
    <mergeCell ref="C2:C3"/>
    <mergeCell ref="B2:B3"/>
  </mergeCells>
  <hyperlinks>
    <hyperlink ref="E1" location="การคำนวณระยะเวลาอยู่รอด!H81" display="Back" xr:uid="{0F6F191B-E0ED-434C-B805-E019959D38B1}"/>
    <hyperlink ref="B4" location="'GlobalBond (ตัวอย่าง)'!A1" display="link" xr:uid="{FC07B8BB-4585-4C4B-8030-1413E5662DEB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96E0-0EB9-450B-89F8-E0EABEB23859}">
  <dimension ref="A1:M23"/>
  <sheetViews>
    <sheetView showGridLines="0" zoomScale="117" workbookViewId="0">
      <selection activeCell="B4" sqref="B4"/>
    </sheetView>
  </sheetViews>
  <sheetFormatPr defaultColWidth="0" defaultRowHeight="14.45" zeroHeight="1"/>
  <cols>
    <col min="1" max="1" width="21.28515625" style="82" customWidth="1"/>
    <col min="2" max="2" width="9.85546875" style="82" customWidth="1"/>
    <col min="3" max="3" width="11.85546875" style="82" customWidth="1"/>
    <col min="4" max="4" width="3.42578125" style="82" customWidth="1"/>
    <col min="5" max="13" width="8.7109375" style="82" customWidth="1"/>
    <col min="14" max="16384" width="8.7109375" style="82" hidden="1"/>
  </cols>
  <sheetData>
    <row r="1" spans="1:5" ht="15.6">
      <c r="A1" s="81" t="s">
        <v>179</v>
      </c>
      <c r="B1" s="81"/>
      <c r="C1" s="52"/>
      <c r="E1" s="83" t="s">
        <v>175</v>
      </c>
    </row>
    <row r="2" spans="1:5" ht="14.45" customHeight="1">
      <c r="A2" s="146" t="s">
        <v>184</v>
      </c>
      <c r="B2" s="146" t="s">
        <v>211</v>
      </c>
      <c r="C2" s="146" t="str">
        <f>การคำนวณระยะเวลาอยู่รอด!F88</f>
        <v>เสี่ยงปานกลาง</v>
      </c>
    </row>
    <row r="3" spans="1:5" ht="14.45" customHeight="1">
      <c r="A3" s="147"/>
      <c r="B3" s="147"/>
      <c r="C3" s="147"/>
    </row>
    <row r="4" spans="1:5" ht="15.6">
      <c r="A4" s="84" t="s">
        <v>185</v>
      </c>
      <c r="B4" s="85" t="s">
        <v>212</v>
      </c>
      <c r="C4" s="86">
        <f>IF($C$2="เสี่ยงต่ำ",VLOOKUP(A4,Port!I3:$L$23,2,0),IF($C$2="เสี่ยงปานกลาง",VLOOKUP(A4,Port!I3:$L$23,3,0),IF($C$2="เสี่ยงสูง",VLOOKUP(A4,Port!I3:$L$23,4,0),0)))</f>
        <v>0.01</v>
      </c>
    </row>
    <row r="5" spans="1:5" ht="15.6">
      <c r="A5" s="84" t="s">
        <v>186</v>
      </c>
      <c r="B5" s="87" t="s">
        <v>212</v>
      </c>
      <c r="C5" s="86">
        <f>IF($C$2="เสี่ยงต่ำ",VLOOKUP(A5,Port!I4:$L$23,2,0),IF($C$2="เสี่ยงปานกลาง",VLOOKUP(A5,Port!I4:$L$23,3,0),IF($C$2="เสี่ยงสูง",VLOOKUP(A5,Port!I4:$L$23,4,0),0)))</f>
        <v>1.037052622203502E-2</v>
      </c>
    </row>
    <row r="6" spans="1:5" ht="15.6">
      <c r="A6" s="84" t="s">
        <v>187</v>
      </c>
      <c r="B6" s="87" t="s">
        <v>212</v>
      </c>
      <c r="C6" s="86">
        <f>IF($C$2="เสี่ยงต่ำ",VLOOKUP(A6,Port!I5:$L$23,2,0),IF($C$2="เสี่ยงปานกลาง",VLOOKUP(A6,Port!I5:$L$23,3,0),IF($C$2="เสี่ยงสูง",VLOOKUP(A6,Port!I5:$L$23,4,0),0)))</f>
        <v>0.19999999999999996</v>
      </c>
    </row>
    <row r="7" spans="1:5" ht="15.6">
      <c r="A7" s="84" t="s">
        <v>188</v>
      </c>
      <c r="B7" s="87" t="s">
        <v>212</v>
      </c>
      <c r="C7" s="86">
        <f>IF($C$2="เสี่ยงต่ำ",VLOOKUP(A7,Port!I6:$L$23,2,0),IF($C$2="เสี่ยงปานกลาง",VLOOKUP(A7,Port!I6:$L$23,3,0),IF($C$2="เสี่ยงสูง",VLOOKUP(A7,Port!I6:$L$23,4,0),0)))</f>
        <v>8.9648112361685905E-2</v>
      </c>
    </row>
    <row r="8" spans="1:5" ht="15.6">
      <c r="A8" s="84" t="s">
        <v>189</v>
      </c>
      <c r="B8" s="87" t="s">
        <v>212</v>
      </c>
      <c r="C8" s="86">
        <f>IF($C$2="เสี่ยงต่ำ",VLOOKUP(A8,Port!I7:$L$23,2,0),IF($C$2="เสี่ยงปานกลาง",VLOOKUP(A8,Port!I7:$L$23,3,0),IF($C$2="เสี่ยงสูง",VLOOKUP(A8,Port!I7:$L$23,4,0),0)))</f>
        <v>0.01</v>
      </c>
    </row>
    <row r="9" spans="1:5" ht="15.6">
      <c r="A9" s="84" t="s">
        <v>190</v>
      </c>
      <c r="B9" s="87" t="s">
        <v>212</v>
      </c>
      <c r="C9" s="86">
        <f>IF($C$2="เสี่ยงต่ำ",VLOOKUP(A9,Port!I8:$L$23,2,0),IF($C$2="เสี่ยงปานกลาง",VLOOKUP(A9,Port!I8:$L$23,3,0),IF($C$2="เสี่ยงสูง",VLOOKUP(A9,Port!I8:$L$23,4,0),0)))</f>
        <v>0.12534079358192879</v>
      </c>
    </row>
    <row r="10" spans="1:5" ht="15.6">
      <c r="A10" s="84" t="s">
        <v>191</v>
      </c>
      <c r="B10" s="87" t="s">
        <v>212</v>
      </c>
      <c r="C10" s="86">
        <f>IF($C$2="เสี่ยงต่ำ",VLOOKUP(A10,Port!I9:$L$23,2,0),IF($C$2="เสี่ยงปานกลาง",VLOOKUP(A10,Port!I9:$L$23,3,0),IF($C$2="เสี่ยงสูง",VLOOKUP(A10,Port!I9:$L$23,4,0),0)))</f>
        <v>0.16185852035504</v>
      </c>
    </row>
    <row r="11" spans="1:5" ht="15.6">
      <c r="A11" s="84" t="s">
        <v>192</v>
      </c>
      <c r="B11" s="87" t="s">
        <v>212</v>
      </c>
      <c r="C11" s="86">
        <f>IF($C$2="เสี่ยงต่ำ",VLOOKUP(A11,Port!I10:$L$23,2,0),IF($C$2="เสี่ยงปานกลาง",VLOOKUP(A11,Port!I10:$L$23,3,0),IF($C$2="เสี่ยงสูง",VLOOKUP(A11,Port!I10:$L$23,4,0),0)))</f>
        <v>0.01</v>
      </c>
    </row>
    <row r="12" spans="1:5" ht="15.6">
      <c r="A12" s="84" t="s">
        <v>193</v>
      </c>
      <c r="B12" s="87" t="s">
        <v>212</v>
      </c>
      <c r="C12" s="86">
        <f>IF($C$2="เสี่ยงต่ำ",VLOOKUP(A12,Port!I11:$L$23,2,0),IF($C$2="เสี่ยงปานกลาง",VLOOKUP(A12,Port!I11:$L$23,3,0),IF($C$2="เสี่ยงสูง",VLOOKUP(A12,Port!I11:$L$23,4,0),0)))</f>
        <v>0.01</v>
      </c>
    </row>
    <row r="13" spans="1:5" ht="15.6">
      <c r="A13" s="84" t="s">
        <v>194</v>
      </c>
      <c r="B13" s="87" t="s">
        <v>212</v>
      </c>
      <c r="C13" s="86">
        <f>IF($C$2="เสี่ยงต่ำ",VLOOKUP(A13,Port!I12:$L$23,2,0),IF($C$2="เสี่ยงปานกลาง",VLOOKUP(A13,Port!I12:$L$23,3,0),IF($C$2="เสี่ยงสูง",VLOOKUP(A13,Port!I12:$L$23,4,0),0)))</f>
        <v>0.01</v>
      </c>
    </row>
    <row r="14" spans="1:5" ht="15.6">
      <c r="A14" s="84" t="s">
        <v>195</v>
      </c>
      <c r="B14" s="87" t="s">
        <v>212</v>
      </c>
      <c r="C14" s="86">
        <f>IF($C$2="เสี่ยงต่ำ",VLOOKUP(A14,Port!I13:$L$23,2,0),IF($C$2="เสี่ยงปานกลาง",VLOOKUP(A14,Port!I13:$L$23,3,0),IF($C$2="เสี่ยงสูง",VLOOKUP(A14,Port!I13:$L$23,4,0),0)))</f>
        <v>0.01</v>
      </c>
    </row>
    <row r="15" spans="1:5" ht="15.6">
      <c r="A15" s="84" t="s">
        <v>196</v>
      </c>
      <c r="B15" s="87" t="s">
        <v>212</v>
      </c>
      <c r="C15" s="86">
        <f>IF($C$2="เสี่ยงต่ำ",VLOOKUP(A15,Port!I14:$L$23,2,0),IF($C$2="เสี่ยงปานกลาง",VLOOKUP(A15,Port!I14:$L$23,3,0),IF($C$2="เสี่ยงสูง",VLOOKUP(A15,Port!I14:$L$23,4,0),0)))</f>
        <v>0.19999999999999996</v>
      </c>
    </row>
    <row r="16" spans="1:5" ht="15.6">
      <c r="A16" s="84" t="s">
        <v>197</v>
      </c>
      <c r="B16" s="87" t="s">
        <v>212</v>
      </c>
      <c r="C16" s="86">
        <f>IF($C$2="เสี่ยงต่ำ",VLOOKUP(A16,Port!I15:$L$23,2,0),IF($C$2="เสี่ยงปานกลาง",VLOOKUP(A16,Port!I15:$L$23,3,0),IF($C$2="เสี่ยงสูง",VLOOKUP(A16,Port!I15:$L$23,4,0),0)))</f>
        <v>0.15278204747931001</v>
      </c>
    </row>
    <row r="17" spans="1:3" ht="15.6">
      <c r="A17" s="90" t="s">
        <v>198</v>
      </c>
      <c r="B17" s="91"/>
      <c r="C17" s="101">
        <f>IF($C$2="เสี่ยงต่ำ",VLOOKUP(A17,Port!I16:$L$23,2,0),IF($C$2="เสี่ยงปานกลาง",VLOOKUP(A17,Port!I16:$L$23,3,0),IF($C$2="เสี่ยงสูง",VLOOKUP(A17,Port!I16:$L$23,4,0),0)))</f>
        <v>0.99999999999999978</v>
      </c>
    </row>
    <row r="18" spans="1:3" ht="15.6">
      <c r="A18" s="93" t="s">
        <v>199</v>
      </c>
      <c r="B18" s="94"/>
      <c r="C18" s="100">
        <f>IF($C$2="เสี่ยงต่ำ",VLOOKUP(A18,Port!I17:$L$23,2,0),IF($C$2="เสี่ยงปานกลาง",VLOOKUP(A18,Port!I17:$L$23,3,0),IF($C$2="เสี่ยงสูง",VLOOKUP(A18,Port!I17:$L$23,4,0),0)))</f>
        <v>5.5527094957719706E-3</v>
      </c>
    </row>
    <row r="19" spans="1:3" ht="15.6">
      <c r="A19" s="96" t="s">
        <v>200</v>
      </c>
      <c r="B19" s="97"/>
      <c r="C19" s="100">
        <f>IF($C$2="เสี่ยงต่ำ",VLOOKUP(A19,Port!I18:$L$23,2,0),IF($C$2="เสี่ยงปานกลาง",VLOOKUP(A19,Port!I18:$L$23,3,0),IF($C$2="เสี่ยงสูง",VLOOKUP(A19,Port!I18:$L$23,4,0),0)))</f>
        <v>6.3357264323077242E-2</v>
      </c>
    </row>
    <row r="20" spans="1:3" ht="15.6">
      <c r="A20" s="96" t="s">
        <v>111</v>
      </c>
      <c r="B20" s="97"/>
      <c r="C20" s="100">
        <f>IF($C$2="เสี่ยงต่ำ",VLOOKUP(A20,Port!I19:$L$23,2,0),IF($C$2="เสี่ยงปานกลาง",VLOOKUP(A20,Port!I19:$L$23,3,0),IF($C$2="เสี่ยงสูง",VLOOKUP(A20,Port!I19:$L$23,4,0),0)))</f>
        <v>4.3517354877840295E-2</v>
      </c>
    </row>
    <row r="21" spans="1:3" ht="15.6">
      <c r="A21" s="96" t="s">
        <v>201</v>
      </c>
      <c r="B21" s="97"/>
      <c r="C21" s="100">
        <f>IF($C$2="เสี่ยงต่ำ",VLOOKUP(A21,Port!I20:$L$23,2,0),IF($C$2="เสี่ยงปานกลาง",VLOOKUP(A21,Port!I20:$L$23,3,0),IF($C$2="เสี่ยงสูง",VLOOKUP(A21,Port!I20:$L$23,4,0),0)))</f>
        <v>-6.8881185939413088E-3</v>
      </c>
    </row>
    <row r="22" spans="1:3" ht="15.6">
      <c r="A22" s="96" t="s">
        <v>202</v>
      </c>
      <c r="B22" s="97"/>
      <c r="C22" s="114">
        <f>IF($C$2="เสี่ยงต่ำ",VLOOKUP(A22,Port!I21:$L$23,2,0),IF($C$2="เสี่ยงปานกลาง",VLOOKUP(A22,Port!I21:$L$23,3,0),IF($C$2="เสี่ยงสูง",VLOOKUP(A22,Port!I21:$L$23,4,0),0)))</f>
        <v>0.68685659557414858</v>
      </c>
    </row>
    <row r="23" spans="1:3"/>
  </sheetData>
  <sheetProtection algorithmName="SHA-512" hashValue="L/qi4XCMAH+dZob1nIKSK1qIFsRfphA7EqccO1pLxeGLTuGqfvqXlgBNbukbjw/G53eNU+qEiKTEPxi0IZk/JQ==" saltValue="JT7O9KYb35syS9dOYxXAew==" spinCount="100000" sheet="1" objects="1" scenarios="1" formatCells="0" formatColumns="0" formatRows="0"/>
  <mergeCells count="3">
    <mergeCell ref="A2:A3"/>
    <mergeCell ref="C2:C3"/>
    <mergeCell ref="B2:B3"/>
  </mergeCells>
  <hyperlinks>
    <hyperlink ref="E1" location="การคำนวณระยะเวลาอยู่รอด!H89" display="Back" xr:uid="{A6070D96-AEEA-4172-91C0-490D88FAEB92}"/>
    <hyperlink ref="B4" location="'GlobalBond (ตัวอย่าง)'!A1" display="link" xr:uid="{9949D86A-9221-40F0-8698-063B54850ED4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ACBF-97E0-4F2E-8C64-FE34AB3B8B6E}">
  <dimension ref="A1:M23"/>
  <sheetViews>
    <sheetView showGridLines="0" zoomScale="110" workbookViewId="0">
      <selection activeCell="B4" sqref="B4"/>
    </sheetView>
  </sheetViews>
  <sheetFormatPr defaultColWidth="0" defaultRowHeight="14.45" zeroHeight="1"/>
  <cols>
    <col min="1" max="1" width="19.140625" style="82" customWidth="1"/>
    <col min="2" max="2" width="9.85546875" style="82" customWidth="1"/>
    <col min="3" max="3" width="11.5703125" style="82" customWidth="1"/>
    <col min="4" max="4" width="3.42578125" style="82" customWidth="1"/>
    <col min="5" max="13" width="8.7109375" style="82" customWidth="1"/>
    <col min="14" max="16384" width="8.7109375" style="82" hidden="1"/>
  </cols>
  <sheetData>
    <row r="1" spans="1:5" ht="15.6">
      <c r="A1" s="81" t="s">
        <v>180</v>
      </c>
      <c r="B1" s="81"/>
      <c r="C1" s="52"/>
      <c r="E1" s="83" t="s">
        <v>175</v>
      </c>
    </row>
    <row r="2" spans="1:5" ht="14.45" customHeight="1">
      <c r="A2" s="146" t="s">
        <v>184</v>
      </c>
      <c r="B2" s="146" t="s">
        <v>211</v>
      </c>
      <c r="C2" s="146" t="str">
        <f>การคำนวณระยะเวลาอยู่รอด!F88</f>
        <v>เสี่ยงปานกลาง</v>
      </c>
    </row>
    <row r="3" spans="1:5" ht="14.45" customHeight="1">
      <c r="A3" s="147"/>
      <c r="B3" s="147"/>
      <c r="C3" s="147"/>
    </row>
    <row r="4" spans="1:5" ht="15.6">
      <c r="A4" s="84" t="s">
        <v>185</v>
      </c>
      <c r="B4" s="85" t="s">
        <v>212</v>
      </c>
      <c r="C4" s="98">
        <f>IF($C$2="เสี่ยงต่ำ",VLOOKUP(A4,Port!$N$5:$Q$23,2,0),IF($C$2="เสี่ยงปานกลาง",VLOOKUP(A4,Port!$N$5:$Q$23,3,0),IF($C$2="เสี่ยงสูง",VLOOKUP(A4,Port!$N$5:$Q$23,4,0),0)))</f>
        <v>0.01</v>
      </c>
    </row>
    <row r="5" spans="1:5" ht="15.6">
      <c r="A5" s="84" t="s">
        <v>186</v>
      </c>
      <c r="B5" s="87" t="s">
        <v>212</v>
      </c>
      <c r="C5" s="98">
        <f>IF($C$2="เสี่ยงต่ำ",VLOOKUP(A5,Port!$N$5:$Q$23,2,0),IF($C$2="เสี่ยงปานกลาง",VLOOKUP(A5,Port!$N$5:$Q$23,3,0),IF($C$2="เสี่ยงสูง",VLOOKUP(A5,Port!$N$5:$Q$23,4,0),0)))</f>
        <v>0.01</v>
      </c>
    </row>
    <row r="6" spans="1:5" ht="15.6">
      <c r="A6" s="84" t="s">
        <v>187</v>
      </c>
      <c r="B6" s="87" t="s">
        <v>212</v>
      </c>
      <c r="C6" s="98">
        <f>IF($C$2="เสี่ยงต่ำ",VLOOKUP(A6,Port!$N$5:$Q$23,2,0),IF($C$2="เสี่ยงปานกลาง",VLOOKUP(A6,Port!$N$5:$Q$23,3,0),IF($C$2="เสี่ยงสูง",VLOOKUP(A6,Port!$N$5:$Q$23,4,0),0)))</f>
        <v>0.31999999999999984</v>
      </c>
    </row>
    <row r="7" spans="1:5" ht="15.6">
      <c r="A7" s="84" t="s">
        <v>188</v>
      </c>
      <c r="B7" s="87" t="s">
        <v>212</v>
      </c>
      <c r="C7" s="98">
        <f>IF($C$2="เสี่ยงต่ำ",VLOOKUP(A7,Port!$N$5:$Q$23,2,0),IF($C$2="เสี่ยงปานกลาง",VLOOKUP(A7,Port!$N$5:$Q$23,3,0),IF($C$2="เสี่ยงสูง",VLOOKUP(A7,Port!$N$5:$Q$23,4,0),0)))</f>
        <v>0.01</v>
      </c>
    </row>
    <row r="8" spans="1:5" ht="15.6">
      <c r="A8" s="84" t="s">
        <v>189</v>
      </c>
      <c r="B8" s="87" t="s">
        <v>212</v>
      </c>
      <c r="C8" s="98">
        <f>IF($C$2="เสี่ยงต่ำ",VLOOKUP(A8,Port!$N$5:$Q$23,2,0),IF($C$2="เสี่ยงปานกลาง",VLOOKUP(A8,Port!$N$5:$Q$23,3,0),IF($C$2="เสี่ยงสูง",VLOOKUP(A8,Port!$N$5:$Q$23,4,0),0)))</f>
        <v>0.01</v>
      </c>
    </row>
    <row r="9" spans="1:5" ht="15.6">
      <c r="A9" s="84" t="s">
        <v>190</v>
      </c>
      <c r="B9" s="87" t="s">
        <v>212</v>
      </c>
      <c r="C9" s="98">
        <f>IF($C$2="เสี่ยงต่ำ",VLOOKUP(A9,Port!$N$5:$Q$23,2,0),IF($C$2="เสี่ยงปานกลาง",VLOOKUP(A9,Port!$N$5:$Q$23,3,0),IF($C$2="เสี่ยงสูง",VLOOKUP(A9,Port!$N$5:$Q$23,4,0),0)))</f>
        <v>0.14741991835545565</v>
      </c>
    </row>
    <row r="10" spans="1:5" ht="15.6">
      <c r="A10" s="84" t="s">
        <v>191</v>
      </c>
      <c r="B10" s="87" t="s">
        <v>212</v>
      </c>
      <c r="C10" s="98">
        <f>IF($C$2="เสี่ยงต่ำ",VLOOKUP(A10,Port!$N$5:$Q$23,2,0),IF($C$2="เสี่ยงปานกลาง",VLOOKUP(A10,Port!$N$5:$Q$23,3,0),IF($C$2="เสี่ยงสูง",VLOOKUP(A10,Port!$N$5:$Q$23,4,0),0)))</f>
        <v>9.2580081644544399E-2</v>
      </c>
    </row>
    <row r="11" spans="1:5" ht="15.6">
      <c r="A11" s="84" t="s">
        <v>192</v>
      </c>
      <c r="B11" s="87" t="s">
        <v>212</v>
      </c>
      <c r="C11" s="98">
        <f>IF($C$2="เสี่ยงต่ำ",VLOOKUP(A11,Port!$N$5:$Q$23,2,0),IF($C$2="เสี่ยงปานกลาง",VLOOKUP(A11,Port!$N$5:$Q$23,3,0),IF($C$2="เสี่ยงสูง",VLOOKUP(A11,Port!$N$5:$Q$23,4,0),0)))</f>
        <v>0.01</v>
      </c>
    </row>
    <row r="12" spans="1:5" ht="15.6">
      <c r="A12" s="84" t="s">
        <v>193</v>
      </c>
      <c r="B12" s="87" t="s">
        <v>212</v>
      </c>
      <c r="C12" s="98">
        <f>IF($C$2="เสี่ยงต่ำ",VLOOKUP(A12,Port!$N$5:$Q$23,2,0),IF($C$2="เสี่ยงปานกลาง",VLOOKUP(A12,Port!$N$5:$Q$23,3,0),IF($C$2="เสี่ยงสูง",VLOOKUP(A12,Port!$N$5:$Q$23,4,0),0)))</f>
        <v>0.01</v>
      </c>
    </row>
    <row r="13" spans="1:5" ht="15.6">
      <c r="A13" s="84" t="s">
        <v>194</v>
      </c>
      <c r="B13" s="87" t="s">
        <v>212</v>
      </c>
      <c r="C13" s="98">
        <f>IF($C$2="เสี่ยงต่ำ",VLOOKUP(A13,Port!$N$5:$Q$23,2,0),IF($C$2="เสี่ยงปานกลาง",VLOOKUP(A13,Port!$N$5:$Q$23,3,0),IF($C$2="เสี่ยงสูง",VLOOKUP(A13,Port!$N$5:$Q$23,4,0),0)))</f>
        <v>0.01</v>
      </c>
    </row>
    <row r="14" spans="1:5" ht="15.6">
      <c r="A14" s="84" t="s">
        <v>195</v>
      </c>
      <c r="B14" s="87" t="s">
        <v>212</v>
      </c>
      <c r="C14" s="98">
        <f>IF($C$2="เสี่ยงต่ำ",VLOOKUP(A14,Port!$N$5:$Q$23,2,0),IF($C$2="เสี่ยงปานกลาง",VLOOKUP(A14,Port!$N$5:$Q$23,3,0),IF($C$2="เสี่ยงสูง",VLOOKUP(A14,Port!$N$5:$Q$23,4,0),0)))</f>
        <v>0.14000000000000001</v>
      </c>
    </row>
    <row r="15" spans="1:5" ht="15.6">
      <c r="A15" s="84" t="s">
        <v>196</v>
      </c>
      <c r="B15" s="87" t="s">
        <v>212</v>
      </c>
      <c r="C15" s="98">
        <f>IF($C$2="เสี่ยงต่ำ",VLOOKUP(A15,Port!$N$5:$Q$23,2,0),IF($C$2="เสี่ยงปานกลาง",VLOOKUP(A15,Port!$N$5:$Q$23,3,0),IF($C$2="เสี่ยงสูง",VLOOKUP(A15,Port!$N$5:$Q$23,4,0),0)))</f>
        <v>0.14000000000000001</v>
      </c>
    </row>
    <row r="16" spans="1:5" ht="15.6">
      <c r="A16" s="84" t="s">
        <v>197</v>
      </c>
      <c r="B16" s="87" t="s">
        <v>212</v>
      </c>
      <c r="C16" s="98">
        <f>IF($C$2="เสี่ยงต่ำ",VLOOKUP(A16,Port!$N$5:$Q$23,2,0),IF($C$2="เสี่ยงปานกลาง",VLOOKUP(A16,Port!$N$5:$Q$23,3,0),IF($C$2="เสี่ยงสูง",VLOOKUP(A16,Port!$N$5:$Q$23,4,0),0)))</f>
        <v>0.09</v>
      </c>
    </row>
    <row r="17" spans="1:3" ht="15.6">
      <c r="A17" s="90" t="s">
        <v>198</v>
      </c>
      <c r="B17" s="91"/>
      <c r="C17" s="99">
        <f>IF($C$2="เสี่ยงต่ำ",VLOOKUP(A17,Port!$N$5:$Q$23,2,0),IF($C$2="เสี่ยงปานกลาง",VLOOKUP(A17,Port!$N$5:$Q$23,3,0),IF($C$2="เสี่ยงสูง",VLOOKUP(A17,Port!$N$5:$Q$23,4,0),0)))</f>
        <v>0.99999999999999989</v>
      </c>
    </row>
    <row r="18" spans="1:3" ht="15.6">
      <c r="A18" s="93" t="s">
        <v>199</v>
      </c>
      <c r="B18" s="94"/>
      <c r="C18" s="100">
        <f>IF($C$2="เสี่ยงต่ำ",VLOOKUP(A18,Port!$N$5:$Q$23,2,0),IF($C$2="เสี่ยงปานกลาง",VLOOKUP(A18,Port!$N$5:$Q$23,3,0),IF($C$2="เสี่ยงสูง",VLOOKUP(A18,Port!$N$5:$Q$23,4,0),0)))</f>
        <v>6.3003808888297741E-3</v>
      </c>
    </row>
    <row r="19" spans="1:3" ht="15.6">
      <c r="A19" s="96" t="s">
        <v>200</v>
      </c>
      <c r="B19" s="97"/>
      <c r="C19" s="100">
        <f>IF($C$2="เสี่ยงต่ำ",VLOOKUP(A19,Port!$N$5:$Q$23,2,0),IF($C$2="เสี่ยงปานกลาง",VLOOKUP(A19,Port!$N$5:$Q$23,3,0),IF($C$2="เสี่ยงสูง",VLOOKUP(A19,Port!$N$5:$Q$23,4,0),0)))</f>
        <v>6.94958656941113E-2</v>
      </c>
    </row>
    <row r="20" spans="1:3" ht="15.6">
      <c r="A20" s="96" t="s">
        <v>111</v>
      </c>
      <c r="B20" s="97"/>
      <c r="C20" s="100">
        <f>IF($C$2="เสี่ยงต่ำ",VLOOKUP(A20,Port!$N$5:$Q$23,2,0),IF($C$2="เสี่ยงปานกลาง",VLOOKUP(A20,Port!$N$5:$Q$23,3,0),IF($C$2="เสี่ยงสูง",VLOOKUP(A20,Port!$N$5:$Q$23,4,0),0)))</f>
        <v>5.3338824012077991E-2</v>
      </c>
    </row>
    <row r="21" spans="1:3" ht="15.6">
      <c r="A21" s="96" t="s">
        <v>201</v>
      </c>
      <c r="B21" s="97"/>
      <c r="C21" s="100">
        <f>IF($C$2="เสี่ยงต่ำ",VLOOKUP(A21,Port!$N$5:$Q$23,2,0),IF($C$2="เสี่ยงปานกลาง",VLOOKUP(A21,Port!$N$5:$Q$23,3,0),IF($C$2="เสี่ยงสูง",VLOOKUP(A21,Port!$N$5:$Q$23,4,0),0)))</f>
        <v>-1.6617111817542413E-2</v>
      </c>
    </row>
    <row r="22" spans="1:3" ht="15.6">
      <c r="A22" s="96" t="s">
        <v>202</v>
      </c>
      <c r="B22" s="97"/>
      <c r="C22" s="114">
        <f>IF($C$2="เสี่ยงต่ำ",VLOOKUP(A22,Port!$N$5:$Q$23,2,0),IF($C$2="เสี่ยงปานกลาง",VLOOKUP(A22,Port!$N$5:$Q$23,3,0),IF($C$2="เสี่ยงสูง",VLOOKUP(A22,Port!$N$5:$Q$23,4,0),0)))</f>
        <v>0.76751075016247527</v>
      </c>
    </row>
    <row r="23" spans="1:3"/>
  </sheetData>
  <sheetProtection algorithmName="SHA-512" hashValue="TN/7YsQHWngj4qeVxm0PtVmkgBBdkWGRYdCaDDialL2Ln8XEfLqxv0b/9a3XcsHA0BCPYb/opdioh9We4T1ZAw==" saltValue="sdxiM3ckKW16c7SQ5FcyVw==" spinCount="100000" sheet="1" objects="1" scenarios="1" formatCells="0" formatColumns="0" formatRows="0"/>
  <mergeCells count="3">
    <mergeCell ref="A2:A3"/>
    <mergeCell ref="C2:C3"/>
    <mergeCell ref="B2:B3"/>
  </mergeCells>
  <hyperlinks>
    <hyperlink ref="E1" location="การคำนวณระยะเวลาอยู่รอด!H93" display="Back" xr:uid="{4F3FF841-77E9-48B3-B295-BFEF837DD191}"/>
    <hyperlink ref="B4" location="'GlobalBond (ตัวอย่าง)'!A1" display="link" xr:uid="{B4827834-0584-4AE9-B5DA-C0F9D697B50A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99417-4AB8-4044-8C05-390F9B6F1B49}">
  <dimension ref="A1:M9"/>
  <sheetViews>
    <sheetView showGridLines="0" workbookViewId="0">
      <selection activeCell="L1" sqref="L1"/>
    </sheetView>
  </sheetViews>
  <sheetFormatPr defaultColWidth="0" defaultRowHeight="15.6" zeroHeight="1"/>
  <cols>
    <col min="1" max="1" width="18.85546875" style="103" customWidth="1"/>
    <col min="2" max="2" width="13.5703125" style="103" customWidth="1"/>
    <col min="3" max="3" width="12.85546875" style="52" customWidth="1"/>
    <col min="4" max="4" width="16.28515625" style="104" customWidth="1"/>
    <col min="5" max="5" width="20.85546875" style="52" customWidth="1"/>
    <col min="6" max="6" width="45.5703125" style="52" customWidth="1"/>
    <col min="7" max="8" width="6.85546875" style="52" customWidth="1"/>
    <col min="9" max="9" width="7.28515625" style="52" hidden="1" customWidth="1"/>
    <col min="10" max="10" width="7.7109375" style="52" hidden="1" customWidth="1"/>
    <col min="11" max="11" width="6.85546875" style="52" hidden="1" customWidth="1"/>
    <col min="12" max="12" width="6.85546875" style="52" customWidth="1"/>
    <col min="13" max="13" width="3.5703125" style="52" customWidth="1"/>
    <col min="14" max="16384" width="8.7109375" style="52" hidden="1"/>
  </cols>
  <sheetData>
    <row r="1" spans="1:12">
      <c r="A1" s="102" t="s">
        <v>185</v>
      </c>
      <c r="L1" s="83" t="s">
        <v>175</v>
      </c>
    </row>
    <row r="2" spans="1:12">
      <c r="A2" s="105" t="s">
        <v>213</v>
      </c>
      <c r="B2" s="105" t="s">
        <v>211</v>
      </c>
      <c r="C2" s="106" t="s">
        <v>214</v>
      </c>
      <c r="D2" s="107" t="s">
        <v>215</v>
      </c>
      <c r="E2" s="108" t="s">
        <v>216</v>
      </c>
      <c r="F2" s="108" t="s">
        <v>217</v>
      </c>
      <c r="G2" s="108" t="s">
        <v>218</v>
      </c>
      <c r="H2" s="108" t="s">
        <v>219</v>
      </c>
      <c r="I2" s="108" t="s">
        <v>220</v>
      </c>
      <c r="J2" s="108" t="s">
        <v>221</v>
      </c>
      <c r="K2" s="108" t="s">
        <v>222</v>
      </c>
      <c r="L2" s="109" t="s">
        <v>223</v>
      </c>
    </row>
    <row r="3" spans="1:12" ht="37.5">
      <c r="A3" s="148" t="s">
        <v>224</v>
      </c>
      <c r="B3" s="151" t="s">
        <v>225</v>
      </c>
      <c r="C3" s="110" t="s">
        <v>226</v>
      </c>
      <c r="D3" s="111" t="s">
        <v>227</v>
      </c>
      <c r="E3" s="111" t="s">
        <v>228</v>
      </c>
      <c r="F3" s="111" t="s">
        <v>229</v>
      </c>
      <c r="G3" s="112">
        <v>0.75</v>
      </c>
      <c r="H3" s="112">
        <v>0</v>
      </c>
      <c r="I3" s="112">
        <v>0</v>
      </c>
      <c r="J3" s="112">
        <v>0</v>
      </c>
      <c r="K3" s="112">
        <v>0.53500000000000003</v>
      </c>
      <c r="L3" s="112">
        <v>0.73899999999999999</v>
      </c>
    </row>
    <row r="4" spans="1:12" ht="37.5">
      <c r="A4" s="149"/>
      <c r="B4" s="152"/>
      <c r="C4" s="110" t="s">
        <v>230</v>
      </c>
      <c r="D4" s="111" t="s">
        <v>231</v>
      </c>
      <c r="E4" s="111" t="s">
        <v>232</v>
      </c>
      <c r="F4" s="111" t="s">
        <v>233</v>
      </c>
      <c r="G4" s="112">
        <v>1</v>
      </c>
      <c r="H4" s="112">
        <v>0</v>
      </c>
      <c r="I4" s="112">
        <v>1</v>
      </c>
      <c r="J4" s="112">
        <v>0.1</v>
      </c>
      <c r="K4" s="112">
        <v>0.90949999999999998</v>
      </c>
      <c r="L4" s="112">
        <v>1.0926</v>
      </c>
    </row>
    <row r="5" spans="1:12" ht="50.1">
      <c r="A5" s="149"/>
      <c r="B5" s="152"/>
      <c r="C5" s="110" t="s">
        <v>234</v>
      </c>
      <c r="D5" s="111" t="s">
        <v>235</v>
      </c>
      <c r="E5" s="111" t="s">
        <v>232</v>
      </c>
      <c r="F5" s="111" t="s">
        <v>236</v>
      </c>
      <c r="G5" s="112">
        <v>0.5</v>
      </c>
      <c r="H5" s="112"/>
      <c r="I5" s="112"/>
      <c r="J5" s="112"/>
      <c r="K5" s="112"/>
      <c r="L5" s="112">
        <v>0.88500000000000001</v>
      </c>
    </row>
    <row r="6" spans="1:12" ht="62.45">
      <c r="A6" s="149"/>
      <c r="B6" s="152"/>
      <c r="C6" s="110" t="s">
        <v>237</v>
      </c>
      <c r="D6" s="111" t="s">
        <v>235</v>
      </c>
      <c r="E6" s="111" t="s">
        <v>232</v>
      </c>
      <c r="F6" s="111" t="s">
        <v>238</v>
      </c>
      <c r="G6" s="112">
        <v>0</v>
      </c>
      <c r="H6" s="112">
        <v>0</v>
      </c>
      <c r="I6" s="112">
        <v>0</v>
      </c>
      <c r="J6" s="112">
        <v>0.03</v>
      </c>
      <c r="K6" s="112">
        <v>0.80249999999999999</v>
      </c>
      <c r="L6" s="112">
        <v>0.97219999999999995</v>
      </c>
    </row>
    <row r="7" spans="1:12" ht="62.45">
      <c r="A7" s="149"/>
      <c r="B7" s="152"/>
      <c r="C7" s="110" t="s">
        <v>239</v>
      </c>
      <c r="D7" s="111" t="s">
        <v>240</v>
      </c>
      <c r="E7" s="111" t="s">
        <v>241</v>
      </c>
      <c r="F7" s="111" t="s">
        <v>242</v>
      </c>
      <c r="G7" s="112">
        <v>0.75</v>
      </c>
      <c r="H7" s="112">
        <v>0</v>
      </c>
      <c r="I7" s="112">
        <v>0.75</v>
      </c>
      <c r="J7" s="112">
        <v>0.03</v>
      </c>
      <c r="K7" s="112">
        <v>0.66879999999999995</v>
      </c>
      <c r="L7" s="112">
        <v>0.86699999999999999</v>
      </c>
    </row>
    <row r="8" spans="1:12" ht="75">
      <c r="A8" s="150"/>
      <c r="B8" s="153"/>
      <c r="C8" s="110" t="s">
        <v>243</v>
      </c>
      <c r="D8" s="111" t="s">
        <v>244</v>
      </c>
      <c r="E8" s="111" t="s">
        <v>245</v>
      </c>
      <c r="F8" s="111" t="s">
        <v>246</v>
      </c>
      <c r="G8" s="112">
        <v>1</v>
      </c>
      <c r="H8" s="112">
        <v>0</v>
      </c>
      <c r="I8" s="112">
        <v>0</v>
      </c>
      <c r="J8" s="112"/>
      <c r="K8" s="112"/>
      <c r="L8" s="112">
        <v>0.97589999999999999</v>
      </c>
    </row>
    <row r="9" spans="1:12">
      <c r="F9" s="103"/>
    </row>
  </sheetData>
  <sheetProtection algorithmName="SHA-512" hashValue="xu1NDspYk1BPs8ZUG9HB4WqlVONC5OP1VoVqQkwvqtq2bfh4B0PR8VsRfMNmvisv0qXmnUNykI94GxAWf1VDwQ==" saltValue="X3PbIYtv2Vka3Zc/kj+1Uw==" spinCount="100000" sheet="1" objects="1" scenarios="1" formatCells="0" formatColumns="0" formatRows="0"/>
  <mergeCells count="2">
    <mergeCell ref="A3:A8"/>
    <mergeCell ref="B3:B8"/>
  </mergeCells>
  <hyperlinks>
    <hyperlink ref="L1" location="การคำนวณระยะเวลาอยู่รอด!G76" display="Back" xr:uid="{45D3DC5A-56E1-4258-8E52-B9440FF840D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227A8-3882-4DB7-A94B-0D2B923332A4}">
  <dimension ref="A1:W131"/>
  <sheetViews>
    <sheetView topLeftCell="F1" zoomScaleNormal="100" workbookViewId="0">
      <selection activeCell="O22" sqref="O22"/>
    </sheetView>
  </sheetViews>
  <sheetFormatPr defaultColWidth="8.7109375" defaultRowHeight="14.1"/>
  <cols>
    <col min="1" max="1" width="24.7109375" style="116" customWidth="1"/>
    <col min="2" max="2" width="19.85546875" style="116" customWidth="1"/>
    <col min="3" max="3" width="10.140625" style="116" customWidth="1"/>
    <col min="4" max="5" width="8.7109375" style="116"/>
    <col min="6" max="6" width="11.140625" style="116" bestFit="1" customWidth="1"/>
    <col min="7" max="8" width="8.7109375" style="116"/>
    <col min="9" max="9" width="11.140625" style="116" bestFit="1" customWidth="1"/>
    <col min="10" max="12" width="8.7109375" style="116"/>
    <col min="13" max="14" width="19.85546875" style="116" customWidth="1"/>
    <col min="15" max="15" width="10.140625" style="116" customWidth="1"/>
    <col min="16" max="17" width="8.7109375" style="116"/>
    <col min="18" max="18" width="11.140625" style="116" bestFit="1" customWidth="1"/>
    <col min="19" max="20" width="8.7109375" style="116"/>
    <col min="21" max="21" width="11.140625" style="116" bestFit="1" customWidth="1"/>
    <col min="22" max="16384" width="8.7109375" style="116"/>
  </cols>
  <sheetData>
    <row r="1" spans="1:23">
      <c r="A1" s="156" t="s">
        <v>247</v>
      </c>
      <c r="B1" s="115"/>
      <c r="C1" s="154" t="s">
        <v>79</v>
      </c>
      <c r="D1" s="154"/>
      <c r="E1" s="154"/>
      <c r="F1" s="154" t="s">
        <v>82</v>
      </c>
      <c r="G1" s="154"/>
      <c r="H1" s="154"/>
      <c r="I1" s="154" t="s">
        <v>83</v>
      </c>
      <c r="J1" s="154"/>
      <c r="K1" s="154"/>
      <c r="M1" s="156" t="s">
        <v>247</v>
      </c>
      <c r="N1" s="115"/>
      <c r="O1" s="154" t="s">
        <v>79</v>
      </c>
      <c r="P1" s="154"/>
      <c r="Q1" s="154"/>
      <c r="R1" s="154" t="s">
        <v>82</v>
      </c>
      <c r="S1" s="154"/>
      <c r="T1" s="154"/>
      <c r="U1" s="154" t="s">
        <v>83</v>
      </c>
      <c r="V1" s="154"/>
      <c r="W1" s="154"/>
    </row>
    <row r="2" spans="1:23">
      <c r="A2" s="156"/>
      <c r="B2" s="115"/>
      <c r="C2" s="117" t="s">
        <v>178</v>
      </c>
      <c r="D2" s="117" t="s">
        <v>204</v>
      </c>
      <c r="E2" s="117" t="s">
        <v>210</v>
      </c>
      <c r="F2" s="117" t="s">
        <v>178</v>
      </c>
      <c r="G2" s="117" t="s">
        <v>204</v>
      </c>
      <c r="H2" s="117" t="s">
        <v>210</v>
      </c>
      <c r="I2" s="117" t="s">
        <v>178</v>
      </c>
      <c r="J2" s="117" t="s">
        <v>204</v>
      </c>
      <c r="K2" s="117" t="s">
        <v>210</v>
      </c>
      <c r="M2" s="156"/>
      <c r="N2" s="115"/>
      <c r="O2" s="117" t="s">
        <v>178</v>
      </c>
      <c r="P2" s="117" t="s">
        <v>204</v>
      </c>
      <c r="Q2" s="117" t="s">
        <v>210</v>
      </c>
      <c r="R2" s="117" t="s">
        <v>178</v>
      </c>
      <c r="S2" s="117" t="s">
        <v>204</v>
      </c>
      <c r="T2" s="117" t="s">
        <v>210</v>
      </c>
      <c r="U2" s="117" t="s">
        <v>178</v>
      </c>
      <c r="V2" s="117" t="s">
        <v>204</v>
      </c>
      <c r="W2" s="117" t="s">
        <v>210</v>
      </c>
    </row>
    <row r="3" spans="1:23">
      <c r="A3" s="116">
        <v>1</v>
      </c>
      <c r="B3" s="118" t="s">
        <v>205</v>
      </c>
      <c r="C3" s="119">
        <v>11.8832</v>
      </c>
      <c r="D3" s="118">
        <v>11.930400000000001</v>
      </c>
      <c r="E3" s="118">
        <v>11.8757</v>
      </c>
      <c r="F3" s="119">
        <v>11.845000000000001</v>
      </c>
      <c r="G3" s="118">
        <v>11.9132</v>
      </c>
      <c r="H3" s="118">
        <v>11.926500000000001</v>
      </c>
      <c r="I3" s="119">
        <v>11.859</v>
      </c>
      <c r="J3" s="118">
        <v>11.926</v>
      </c>
      <c r="K3" s="118">
        <v>11.9925</v>
      </c>
      <c r="N3" s="118" t="s">
        <v>205</v>
      </c>
      <c r="O3" s="119">
        <v>11.8832</v>
      </c>
      <c r="P3" s="118">
        <v>11.930400000000001</v>
      </c>
      <c r="Q3" s="118">
        <v>11.8757</v>
      </c>
      <c r="R3" s="119">
        <v>11.845000000000001</v>
      </c>
      <c r="S3" s="118">
        <v>11.9132</v>
      </c>
      <c r="T3" s="118">
        <v>11.926500000000001</v>
      </c>
      <c r="U3" s="119">
        <v>11.859</v>
      </c>
      <c r="V3" s="118">
        <v>11.926</v>
      </c>
      <c r="W3" s="118">
        <v>11.9925</v>
      </c>
    </row>
    <row r="4" spans="1:23">
      <c r="B4" s="118" t="s">
        <v>206</v>
      </c>
      <c r="C4" s="119">
        <v>0.32150909288801899</v>
      </c>
      <c r="D4" s="118">
        <v>0.25526918387383729</v>
      </c>
      <c r="E4" s="118">
        <v>0.35335816984982904</v>
      </c>
      <c r="F4" s="119">
        <v>0.38960259113345053</v>
      </c>
      <c r="G4" s="118">
        <v>0.3508248392101061</v>
      </c>
      <c r="H4" s="118">
        <v>0.45090806358747476</v>
      </c>
      <c r="I4" s="119">
        <v>0.42771169463713288</v>
      </c>
      <c r="J4" s="118">
        <v>0.40907301802175294</v>
      </c>
      <c r="K4" s="118">
        <v>0.57834003641433918</v>
      </c>
      <c r="N4" s="118" t="s">
        <v>206</v>
      </c>
      <c r="O4" s="119">
        <v>0.32150909288801899</v>
      </c>
      <c r="P4" s="118">
        <v>0.25526918387383729</v>
      </c>
      <c r="Q4" s="118">
        <v>0.35335816984982904</v>
      </c>
      <c r="R4" s="119">
        <v>0.38960259113345053</v>
      </c>
      <c r="S4" s="118">
        <v>0.3508248392101061</v>
      </c>
      <c r="T4" s="118">
        <v>0.45090806358747476</v>
      </c>
      <c r="U4" s="119">
        <v>0.42771169463713288</v>
      </c>
      <c r="V4" s="118">
        <v>0.40907301802175294</v>
      </c>
      <c r="W4" s="118">
        <v>0.57834003641433918</v>
      </c>
    </row>
    <row r="5" spans="1:23">
      <c r="B5" s="118" t="s">
        <v>207</v>
      </c>
      <c r="C5" s="119">
        <v>11</v>
      </c>
      <c r="D5" s="118">
        <v>11</v>
      </c>
      <c r="E5" s="118">
        <v>11</v>
      </c>
      <c r="F5" s="119">
        <v>11</v>
      </c>
      <c r="G5" s="118">
        <v>11</v>
      </c>
      <c r="H5" s="118">
        <v>11</v>
      </c>
      <c r="I5" s="119">
        <v>11</v>
      </c>
      <c r="J5" s="118">
        <v>11</v>
      </c>
      <c r="K5" s="118">
        <v>11</v>
      </c>
      <c r="N5" s="118" t="s">
        <v>207</v>
      </c>
      <c r="O5" s="119">
        <v>11</v>
      </c>
      <c r="P5" s="118">
        <v>11</v>
      </c>
      <c r="Q5" s="118">
        <v>11</v>
      </c>
      <c r="R5" s="119">
        <v>11</v>
      </c>
      <c r="S5" s="118">
        <v>11</v>
      </c>
      <c r="T5" s="118">
        <v>11</v>
      </c>
      <c r="U5" s="119">
        <v>11</v>
      </c>
      <c r="V5" s="118">
        <v>11</v>
      </c>
      <c r="W5" s="118">
        <v>11</v>
      </c>
    </row>
    <row r="6" spans="1:23">
      <c r="B6" s="118" t="s">
        <v>208</v>
      </c>
      <c r="C6" s="120">
        <v>0</v>
      </c>
      <c r="D6" s="121">
        <v>0</v>
      </c>
      <c r="E6" s="121">
        <v>0</v>
      </c>
      <c r="F6" s="120">
        <v>0</v>
      </c>
      <c r="G6" s="121">
        <v>0</v>
      </c>
      <c r="H6" s="121">
        <v>0</v>
      </c>
      <c r="I6" s="120">
        <v>0</v>
      </c>
      <c r="J6" s="121">
        <v>0</v>
      </c>
      <c r="K6" s="121">
        <v>0</v>
      </c>
      <c r="M6" s="116">
        <v>1</v>
      </c>
      <c r="N6" s="118" t="s">
        <v>208</v>
      </c>
      <c r="O6" s="120">
        <v>0</v>
      </c>
      <c r="P6" s="121">
        <v>0</v>
      </c>
      <c r="Q6" s="121">
        <v>0</v>
      </c>
      <c r="R6" s="120">
        <v>0</v>
      </c>
      <c r="S6" s="121">
        <v>0</v>
      </c>
      <c r="T6" s="121">
        <v>0</v>
      </c>
      <c r="U6" s="120">
        <v>0</v>
      </c>
      <c r="V6" s="121">
        <v>0</v>
      </c>
      <c r="W6" s="121">
        <v>0</v>
      </c>
    </row>
    <row r="7" spans="1:23">
      <c r="A7" s="116">
        <v>2</v>
      </c>
      <c r="B7" s="118" t="s">
        <v>205</v>
      </c>
      <c r="C7" s="119">
        <v>24.0899</v>
      </c>
      <c r="D7" s="118">
        <v>24.326699999999999</v>
      </c>
      <c r="E7" s="118">
        <v>24.459199999999999</v>
      </c>
      <c r="F7" s="119">
        <v>24.411799999999999</v>
      </c>
      <c r="G7" s="118">
        <v>24.795000000000002</v>
      </c>
      <c r="H7" s="118">
        <v>24.9757</v>
      </c>
      <c r="I7" s="119">
        <v>24.595700000000001</v>
      </c>
      <c r="J7" s="118">
        <v>24.9755</v>
      </c>
      <c r="K7" s="118">
        <v>25.354500000000002</v>
      </c>
      <c r="N7" s="118" t="s">
        <v>205</v>
      </c>
      <c r="O7" s="119">
        <v>24.0899</v>
      </c>
      <c r="P7" s="118">
        <v>24.326699999999999</v>
      </c>
      <c r="Q7" s="118">
        <v>24.459199999999999</v>
      </c>
      <c r="R7" s="119">
        <v>24.411799999999999</v>
      </c>
      <c r="S7" s="118">
        <v>24.795000000000002</v>
      </c>
      <c r="T7" s="118">
        <v>24.9757</v>
      </c>
      <c r="U7" s="119">
        <v>24.595700000000001</v>
      </c>
      <c r="V7" s="118">
        <v>24.9755</v>
      </c>
      <c r="W7" s="118">
        <v>25.354500000000002</v>
      </c>
    </row>
    <row r="8" spans="1:23">
      <c r="B8" s="118" t="s">
        <v>206</v>
      </c>
      <c r="C8" s="119">
        <v>0.58792223572132085</v>
      </c>
      <c r="D8" s="118">
        <v>0.61417003385304936</v>
      </c>
      <c r="E8" s="118">
        <v>0.82958072567898133</v>
      </c>
      <c r="F8" s="119">
        <v>0.93664747415933036</v>
      </c>
      <c r="G8" s="118">
        <v>0.97399685163080407</v>
      </c>
      <c r="H8" s="118">
        <v>1.1976865012579951</v>
      </c>
      <c r="I8" s="119">
        <v>1.1217697387319316</v>
      </c>
      <c r="J8" s="118">
        <v>1.1367624962574063</v>
      </c>
      <c r="K8" s="118">
        <v>1.5952066381575225</v>
      </c>
      <c r="N8" s="118" t="s">
        <v>206</v>
      </c>
      <c r="O8" s="119">
        <v>0.58792223572132085</v>
      </c>
      <c r="P8" s="118">
        <v>0.61417003385304936</v>
      </c>
      <c r="Q8" s="118">
        <v>0.82958072567898133</v>
      </c>
      <c r="R8" s="119">
        <v>0.93664747415933036</v>
      </c>
      <c r="S8" s="118">
        <v>0.97399685163080407</v>
      </c>
      <c r="T8" s="118">
        <v>1.1976865012579951</v>
      </c>
      <c r="U8" s="119">
        <v>1.1217697387319316</v>
      </c>
      <c r="V8" s="118">
        <v>1.1367624962574063</v>
      </c>
      <c r="W8" s="118">
        <v>1.5952066381575225</v>
      </c>
    </row>
    <row r="9" spans="1:23">
      <c r="B9" s="118" t="s">
        <v>207</v>
      </c>
      <c r="C9" s="119">
        <v>23</v>
      </c>
      <c r="D9" s="118">
        <v>23</v>
      </c>
      <c r="E9" s="118">
        <v>23</v>
      </c>
      <c r="F9" s="119">
        <v>23</v>
      </c>
      <c r="G9" s="118">
        <v>23</v>
      </c>
      <c r="H9" s="118">
        <v>23</v>
      </c>
      <c r="I9" s="119">
        <v>23</v>
      </c>
      <c r="J9" s="118">
        <v>23</v>
      </c>
      <c r="K9" s="118">
        <v>23</v>
      </c>
      <c r="N9" s="118" t="s">
        <v>207</v>
      </c>
      <c r="O9" s="119">
        <v>23</v>
      </c>
      <c r="P9" s="118">
        <v>23</v>
      </c>
      <c r="Q9" s="118">
        <v>23</v>
      </c>
      <c r="R9" s="119">
        <v>23</v>
      </c>
      <c r="S9" s="118">
        <v>23</v>
      </c>
      <c r="T9" s="118">
        <v>23</v>
      </c>
      <c r="U9" s="119">
        <v>23</v>
      </c>
      <c r="V9" s="118">
        <v>23</v>
      </c>
      <c r="W9" s="118">
        <v>23</v>
      </c>
    </row>
    <row r="10" spans="1:23">
      <c r="B10" s="118" t="s">
        <v>208</v>
      </c>
      <c r="C10" s="120">
        <v>0</v>
      </c>
      <c r="D10" s="121">
        <v>0</v>
      </c>
      <c r="E10" s="121">
        <v>0</v>
      </c>
      <c r="F10" s="120">
        <v>0</v>
      </c>
      <c r="G10" s="121">
        <v>0</v>
      </c>
      <c r="H10" s="121">
        <v>0</v>
      </c>
      <c r="I10" s="120">
        <v>0</v>
      </c>
      <c r="J10" s="121">
        <v>0</v>
      </c>
      <c r="K10" s="121">
        <v>0</v>
      </c>
      <c r="M10" s="116">
        <v>2</v>
      </c>
      <c r="N10" s="118" t="s">
        <v>208</v>
      </c>
      <c r="O10" s="120">
        <v>0</v>
      </c>
      <c r="P10" s="121">
        <v>0</v>
      </c>
      <c r="Q10" s="121">
        <v>0</v>
      </c>
      <c r="R10" s="120">
        <v>0</v>
      </c>
      <c r="S10" s="121">
        <v>0</v>
      </c>
      <c r="T10" s="121">
        <v>0</v>
      </c>
      <c r="U10" s="120">
        <v>0</v>
      </c>
      <c r="V10" s="121">
        <v>0</v>
      </c>
      <c r="W10" s="121">
        <v>0</v>
      </c>
    </row>
    <row r="11" spans="1:23">
      <c r="A11" s="116">
        <v>3</v>
      </c>
      <c r="B11" s="118" t="s">
        <v>205</v>
      </c>
      <c r="C11" s="119">
        <v>36.681399999999996</v>
      </c>
      <c r="D11" s="118">
        <v>37.231000000000002</v>
      </c>
      <c r="E11" s="118">
        <v>37.549599999999998</v>
      </c>
      <c r="F11" s="119">
        <v>37.4345</v>
      </c>
      <c r="G11" s="118">
        <v>38.358699999999999</v>
      </c>
      <c r="H11" s="118">
        <v>38.796199999999999</v>
      </c>
      <c r="I11" s="119">
        <v>37.880099999999999</v>
      </c>
      <c r="J11" s="118">
        <v>38.814300000000003</v>
      </c>
      <c r="K11" s="118">
        <v>39.761600000000001</v>
      </c>
      <c r="N11" s="118" t="s">
        <v>205</v>
      </c>
      <c r="O11" s="119">
        <v>36.681399999999996</v>
      </c>
      <c r="P11" s="118">
        <v>37.231000000000002</v>
      </c>
      <c r="Q11" s="118">
        <v>37.549599999999998</v>
      </c>
      <c r="R11" s="119">
        <v>37.4345</v>
      </c>
      <c r="S11" s="118">
        <v>38.358699999999999</v>
      </c>
      <c r="T11" s="118">
        <v>38.796199999999999</v>
      </c>
      <c r="U11" s="119">
        <v>37.880099999999999</v>
      </c>
      <c r="V11" s="118">
        <v>38.814300000000003</v>
      </c>
      <c r="W11" s="118">
        <v>39.761600000000001</v>
      </c>
    </row>
    <row r="12" spans="1:23">
      <c r="B12" s="118" t="s">
        <v>206</v>
      </c>
      <c r="C12" s="119">
        <v>1.0410583174068848</v>
      </c>
      <c r="D12" s="118">
        <v>1.0691834806671801</v>
      </c>
      <c r="E12" s="118">
        <v>1.4973189494572203</v>
      </c>
      <c r="F12" s="119">
        <v>1.7475168472758889</v>
      </c>
      <c r="G12" s="118">
        <v>1.8443357794736464</v>
      </c>
      <c r="H12" s="118">
        <v>2.2857795254144269</v>
      </c>
      <c r="I12" s="119">
        <v>2.1381723897097262</v>
      </c>
      <c r="J12" s="118">
        <v>2.199431576550154</v>
      </c>
      <c r="K12" s="118">
        <v>3.1553385010337029</v>
      </c>
      <c r="N12" s="118" t="s">
        <v>206</v>
      </c>
      <c r="O12" s="119">
        <v>1.0410583174068848</v>
      </c>
      <c r="P12" s="118">
        <v>1.0691834806671801</v>
      </c>
      <c r="Q12" s="118">
        <v>1.4973189494572203</v>
      </c>
      <c r="R12" s="119">
        <v>1.7475168472758889</v>
      </c>
      <c r="S12" s="118">
        <v>1.8443357794736464</v>
      </c>
      <c r="T12" s="118">
        <v>2.2857795254144269</v>
      </c>
      <c r="U12" s="119">
        <v>2.1381723897097262</v>
      </c>
      <c r="V12" s="118">
        <v>2.199431576550154</v>
      </c>
      <c r="W12" s="118">
        <v>3.1553385010337029</v>
      </c>
    </row>
    <row r="13" spans="1:23">
      <c r="B13" s="118" t="s">
        <v>207</v>
      </c>
      <c r="C13" s="119">
        <v>35</v>
      </c>
      <c r="D13" s="118">
        <v>36</v>
      </c>
      <c r="E13" s="118">
        <v>35</v>
      </c>
      <c r="F13" s="119">
        <v>35</v>
      </c>
      <c r="G13" s="118">
        <v>36</v>
      </c>
      <c r="H13" s="118">
        <v>35</v>
      </c>
      <c r="I13" s="119">
        <v>35</v>
      </c>
      <c r="J13" s="118">
        <v>35</v>
      </c>
      <c r="K13" s="118">
        <v>35</v>
      </c>
      <c r="N13" s="118" t="s">
        <v>207</v>
      </c>
      <c r="O13" s="119">
        <v>35</v>
      </c>
      <c r="P13" s="118">
        <v>36</v>
      </c>
      <c r="Q13" s="118">
        <v>35</v>
      </c>
      <c r="R13" s="119">
        <v>35</v>
      </c>
      <c r="S13" s="118">
        <v>36</v>
      </c>
      <c r="T13" s="118">
        <v>35</v>
      </c>
      <c r="U13" s="119">
        <v>35</v>
      </c>
      <c r="V13" s="118">
        <v>35</v>
      </c>
      <c r="W13" s="118">
        <v>35</v>
      </c>
    </row>
    <row r="14" spans="1:23">
      <c r="B14" s="118" t="s">
        <v>208</v>
      </c>
      <c r="C14" s="120">
        <v>0</v>
      </c>
      <c r="D14" s="121">
        <v>0</v>
      </c>
      <c r="E14" s="121">
        <v>0</v>
      </c>
      <c r="F14" s="120">
        <v>0</v>
      </c>
      <c r="G14" s="121">
        <v>0</v>
      </c>
      <c r="H14" s="121">
        <v>0</v>
      </c>
      <c r="I14" s="120">
        <v>0</v>
      </c>
      <c r="J14" s="121">
        <v>0</v>
      </c>
      <c r="K14" s="121">
        <v>0</v>
      </c>
      <c r="M14" s="116">
        <v>3</v>
      </c>
      <c r="N14" s="118" t="s">
        <v>208</v>
      </c>
      <c r="O14" s="120">
        <v>0</v>
      </c>
      <c r="P14" s="121">
        <v>0</v>
      </c>
      <c r="Q14" s="121">
        <v>0</v>
      </c>
      <c r="R14" s="120">
        <v>0</v>
      </c>
      <c r="S14" s="121">
        <v>0</v>
      </c>
      <c r="T14" s="121">
        <v>0</v>
      </c>
      <c r="U14" s="120">
        <v>0</v>
      </c>
      <c r="V14" s="121">
        <v>0</v>
      </c>
      <c r="W14" s="121">
        <v>0</v>
      </c>
    </row>
    <row r="15" spans="1:23">
      <c r="A15" s="116">
        <v>4</v>
      </c>
      <c r="B15" s="118" t="s">
        <v>205</v>
      </c>
      <c r="C15" s="119">
        <v>49.459600000000002</v>
      </c>
      <c r="D15" s="118">
        <v>50.4925</v>
      </c>
      <c r="E15" s="118">
        <v>51.072499999999998</v>
      </c>
      <c r="F15" s="119">
        <v>50.865499999999997</v>
      </c>
      <c r="G15" s="118">
        <v>52.618299999999998</v>
      </c>
      <c r="H15" s="118">
        <v>53.464199999999998</v>
      </c>
      <c r="I15" s="119">
        <v>51.709400000000002</v>
      </c>
      <c r="J15" s="118">
        <v>53.512700000000002</v>
      </c>
      <c r="K15" s="118">
        <v>55.376399999999997</v>
      </c>
      <c r="N15" s="118" t="s">
        <v>205</v>
      </c>
      <c r="O15" s="119">
        <v>49.459600000000002</v>
      </c>
      <c r="P15" s="118">
        <v>50.4925</v>
      </c>
      <c r="Q15" s="118">
        <v>51.072499999999998</v>
      </c>
      <c r="R15" s="119">
        <v>50.865499999999997</v>
      </c>
      <c r="S15" s="118">
        <v>52.618299999999998</v>
      </c>
      <c r="T15" s="118">
        <v>53.464199999999998</v>
      </c>
      <c r="U15" s="119">
        <v>51.709400000000002</v>
      </c>
      <c r="V15" s="118">
        <v>53.512700000000002</v>
      </c>
      <c r="W15" s="118">
        <v>55.376399999999997</v>
      </c>
    </row>
    <row r="16" spans="1:23">
      <c r="B16" s="118" t="s">
        <v>206</v>
      </c>
      <c r="C16" s="119">
        <v>1.6014444425049787</v>
      </c>
      <c r="D16" s="118">
        <v>1.6777440902960181</v>
      </c>
      <c r="E16" s="118">
        <v>2.3543997260038578</v>
      </c>
      <c r="F16" s="119">
        <v>2.7933474594118444</v>
      </c>
      <c r="G16" s="118">
        <v>3.0156449594492956</v>
      </c>
      <c r="H16" s="118">
        <v>3.7440780136126159</v>
      </c>
      <c r="I16" s="119">
        <v>3.4856515340264331</v>
      </c>
      <c r="J16" s="118">
        <v>3.6264519609919805</v>
      </c>
      <c r="K16" s="118">
        <v>5.3205031543437666</v>
      </c>
      <c r="N16" s="118" t="s">
        <v>206</v>
      </c>
      <c r="O16" s="119">
        <v>1.6014444425049787</v>
      </c>
      <c r="P16" s="118">
        <v>1.6777440902960181</v>
      </c>
      <c r="Q16" s="118">
        <v>2.3543997260038578</v>
      </c>
      <c r="R16" s="119">
        <v>2.7933474594118444</v>
      </c>
      <c r="S16" s="118">
        <v>3.0156449594492956</v>
      </c>
      <c r="T16" s="118">
        <v>3.7440780136126159</v>
      </c>
      <c r="U16" s="119">
        <v>3.4856515340264331</v>
      </c>
      <c r="V16" s="118">
        <v>3.6264519609919805</v>
      </c>
      <c r="W16" s="118">
        <v>5.3205031543437666</v>
      </c>
    </row>
    <row r="17" spans="1:23">
      <c r="B17" s="118" t="s">
        <v>207</v>
      </c>
      <c r="C17" s="119">
        <v>47</v>
      </c>
      <c r="D17" s="118">
        <v>48</v>
      </c>
      <c r="E17" s="118">
        <v>47</v>
      </c>
      <c r="F17" s="119">
        <v>47</v>
      </c>
      <c r="G17" s="118">
        <v>48</v>
      </c>
      <c r="H17" s="118">
        <v>48</v>
      </c>
      <c r="I17" s="119">
        <v>46</v>
      </c>
      <c r="J17" s="118">
        <v>48</v>
      </c>
      <c r="K17" s="118">
        <v>48</v>
      </c>
      <c r="N17" s="118" t="s">
        <v>207</v>
      </c>
      <c r="O17" s="119">
        <v>47</v>
      </c>
      <c r="P17" s="118">
        <v>48</v>
      </c>
      <c r="Q17" s="118">
        <v>47</v>
      </c>
      <c r="R17" s="119">
        <v>47</v>
      </c>
      <c r="S17" s="118">
        <v>48</v>
      </c>
      <c r="T17" s="118">
        <v>48</v>
      </c>
      <c r="U17" s="119">
        <v>46</v>
      </c>
      <c r="V17" s="118">
        <v>48</v>
      </c>
      <c r="W17" s="118">
        <v>48</v>
      </c>
    </row>
    <row r="18" spans="1:23">
      <c r="B18" s="118" t="s">
        <v>208</v>
      </c>
      <c r="C18" s="120">
        <v>0</v>
      </c>
      <c r="D18" s="121">
        <v>0</v>
      </c>
      <c r="E18" s="121">
        <v>0</v>
      </c>
      <c r="F18" s="120">
        <v>0</v>
      </c>
      <c r="G18" s="121">
        <v>0</v>
      </c>
      <c r="H18" s="121">
        <v>0</v>
      </c>
      <c r="I18" s="120">
        <v>0</v>
      </c>
      <c r="J18" s="121">
        <v>0</v>
      </c>
      <c r="K18" s="121">
        <v>0</v>
      </c>
      <c r="M18" s="116">
        <v>4</v>
      </c>
      <c r="N18" s="118" t="s">
        <v>208</v>
      </c>
      <c r="O18" s="120">
        <v>0</v>
      </c>
      <c r="P18" s="121">
        <v>0</v>
      </c>
      <c r="Q18" s="121">
        <v>0</v>
      </c>
      <c r="R18" s="120">
        <v>0</v>
      </c>
      <c r="S18" s="121">
        <v>0</v>
      </c>
      <c r="T18" s="121">
        <v>0</v>
      </c>
      <c r="U18" s="120">
        <v>0</v>
      </c>
      <c r="V18" s="121">
        <v>0</v>
      </c>
      <c r="W18" s="121">
        <v>0</v>
      </c>
    </row>
    <row r="19" spans="1:23">
      <c r="A19" s="116">
        <v>5</v>
      </c>
      <c r="B19" s="118" t="s">
        <v>205</v>
      </c>
      <c r="C19" s="119">
        <v>62.451500000000003</v>
      </c>
      <c r="D19" s="118">
        <v>64.114999999999995</v>
      </c>
      <c r="E19" s="118">
        <v>65.063299999999998</v>
      </c>
      <c r="F19" s="119">
        <v>64.737700000000004</v>
      </c>
      <c r="G19" s="118">
        <v>67.660799999999995</v>
      </c>
      <c r="H19" s="118">
        <v>69.082499999999996</v>
      </c>
      <c r="I19" s="119">
        <v>66.128600000000006</v>
      </c>
      <c r="J19" s="118">
        <v>69.178899999999999</v>
      </c>
      <c r="K19" s="118">
        <v>72.427599999999998</v>
      </c>
      <c r="N19" s="118" t="s">
        <v>205</v>
      </c>
      <c r="O19" s="119">
        <v>62.451500000000003</v>
      </c>
      <c r="P19" s="118">
        <v>64.114999999999995</v>
      </c>
      <c r="Q19" s="118">
        <v>65.063299999999998</v>
      </c>
      <c r="R19" s="119">
        <v>64.737700000000004</v>
      </c>
      <c r="S19" s="118">
        <v>67.660799999999995</v>
      </c>
      <c r="T19" s="118">
        <v>69.082499999999996</v>
      </c>
      <c r="U19" s="119">
        <v>66.128600000000006</v>
      </c>
      <c r="V19" s="118">
        <v>69.178899999999999</v>
      </c>
      <c r="W19" s="118">
        <v>72.427599999999998</v>
      </c>
    </row>
    <row r="20" spans="1:23">
      <c r="B20" s="118" t="s">
        <v>206</v>
      </c>
      <c r="C20" s="119">
        <v>2.2794225862556985</v>
      </c>
      <c r="D20" s="118">
        <v>2.4089739134186505</v>
      </c>
      <c r="E20" s="118">
        <v>3.3965050764974949</v>
      </c>
      <c r="F20" s="119">
        <v>4.0714562978912614</v>
      </c>
      <c r="G20" s="118">
        <v>4.4810435542553329</v>
      </c>
      <c r="H20" s="118">
        <v>5.5873442342099757</v>
      </c>
      <c r="I20" s="119">
        <v>5.1550867627956372</v>
      </c>
      <c r="J20" s="118">
        <v>5.4684627820366174</v>
      </c>
      <c r="K20" s="118">
        <v>8.21221664900707</v>
      </c>
      <c r="N20" s="118" t="s">
        <v>206</v>
      </c>
      <c r="O20" s="119">
        <v>2.2794225862556985</v>
      </c>
      <c r="P20" s="118">
        <v>2.4089739134186505</v>
      </c>
      <c r="Q20" s="118">
        <v>3.3965050764974949</v>
      </c>
      <c r="R20" s="119">
        <v>4.0714562978912614</v>
      </c>
      <c r="S20" s="118">
        <v>4.4810435542553329</v>
      </c>
      <c r="T20" s="118">
        <v>5.5873442342099757</v>
      </c>
      <c r="U20" s="119">
        <v>5.1550867627956372</v>
      </c>
      <c r="V20" s="118">
        <v>5.4684627820366174</v>
      </c>
      <c r="W20" s="118">
        <v>8.21221664900707</v>
      </c>
    </row>
    <row r="21" spans="1:23">
      <c r="B21" s="118" t="s">
        <v>207</v>
      </c>
      <c r="C21" s="119">
        <v>59</v>
      </c>
      <c r="D21" s="118">
        <v>60</v>
      </c>
      <c r="E21" s="118">
        <v>60</v>
      </c>
      <c r="F21" s="119">
        <v>59</v>
      </c>
      <c r="G21" s="118">
        <v>61</v>
      </c>
      <c r="H21" s="118">
        <v>61</v>
      </c>
      <c r="I21" s="119">
        <v>58</v>
      </c>
      <c r="J21" s="118">
        <v>61</v>
      </c>
      <c r="K21" s="118">
        <v>61</v>
      </c>
      <c r="N21" s="118" t="s">
        <v>207</v>
      </c>
      <c r="O21" s="119">
        <v>59</v>
      </c>
      <c r="P21" s="118">
        <v>60</v>
      </c>
      <c r="Q21" s="118">
        <v>60</v>
      </c>
      <c r="R21" s="119">
        <v>59</v>
      </c>
      <c r="S21" s="118">
        <v>61</v>
      </c>
      <c r="T21" s="118">
        <v>61</v>
      </c>
      <c r="U21" s="119">
        <v>58</v>
      </c>
      <c r="V21" s="118">
        <v>61</v>
      </c>
      <c r="W21" s="118">
        <v>61</v>
      </c>
    </row>
    <row r="22" spans="1:23">
      <c r="B22" s="118" t="s">
        <v>208</v>
      </c>
      <c r="C22" s="120">
        <v>0</v>
      </c>
      <c r="D22" s="121">
        <v>0</v>
      </c>
      <c r="E22" s="121">
        <v>0</v>
      </c>
      <c r="F22" s="120">
        <v>0</v>
      </c>
      <c r="G22" s="121">
        <v>0</v>
      </c>
      <c r="H22" s="121">
        <v>0</v>
      </c>
      <c r="I22" s="120">
        <v>0</v>
      </c>
      <c r="J22" s="121">
        <v>0</v>
      </c>
      <c r="K22" s="121">
        <v>0</v>
      </c>
      <c r="M22" s="116">
        <v>5</v>
      </c>
      <c r="N22" s="118" t="s">
        <v>208</v>
      </c>
      <c r="O22" s="120">
        <v>0</v>
      </c>
      <c r="P22" s="121">
        <v>0</v>
      </c>
      <c r="Q22" s="121">
        <v>0</v>
      </c>
      <c r="R22" s="120">
        <v>0</v>
      </c>
      <c r="S22" s="121">
        <v>0</v>
      </c>
      <c r="T22" s="121">
        <v>0</v>
      </c>
      <c r="U22" s="120">
        <v>0</v>
      </c>
      <c r="V22" s="121">
        <v>0</v>
      </c>
      <c r="W22" s="121">
        <v>0</v>
      </c>
    </row>
    <row r="23" spans="1:23">
      <c r="A23" s="116">
        <v>6</v>
      </c>
      <c r="B23" s="118" t="s">
        <v>205</v>
      </c>
      <c r="C23" s="119">
        <v>75.645499999999998</v>
      </c>
      <c r="D23" s="118">
        <v>78.126800000000003</v>
      </c>
      <c r="E23" s="118">
        <v>79.555400000000006</v>
      </c>
      <c r="F23" s="119">
        <v>79.065700000000007</v>
      </c>
      <c r="G23" s="118">
        <v>83.561099999999996</v>
      </c>
      <c r="H23" s="118">
        <v>85.789599999999993</v>
      </c>
      <c r="I23" s="119">
        <v>81.174199999999999</v>
      </c>
      <c r="J23" s="118">
        <v>85.971500000000006</v>
      </c>
      <c r="K23" s="118">
        <v>91.229600000000005</v>
      </c>
      <c r="N23" s="118" t="s">
        <v>205</v>
      </c>
      <c r="O23" s="119">
        <v>75.645499999999998</v>
      </c>
      <c r="P23" s="118">
        <v>78.126800000000003</v>
      </c>
      <c r="Q23" s="118">
        <v>79.555400000000006</v>
      </c>
      <c r="R23" s="119">
        <v>79.065700000000007</v>
      </c>
      <c r="S23" s="118">
        <v>83.561099999999996</v>
      </c>
      <c r="T23" s="118">
        <v>85.789599999999993</v>
      </c>
      <c r="U23" s="119">
        <v>81.174199999999999</v>
      </c>
      <c r="V23" s="118">
        <v>85.971500000000006</v>
      </c>
      <c r="W23" s="118">
        <v>91.229600000000005</v>
      </c>
    </row>
    <row r="24" spans="1:23">
      <c r="B24" s="118" t="s">
        <v>206</v>
      </c>
      <c r="C24" s="119">
        <v>3.0457113103080928</v>
      </c>
      <c r="D24" s="118">
        <v>3.2756365395864804</v>
      </c>
      <c r="E24" s="118">
        <v>4.619509154280613</v>
      </c>
      <c r="F24" s="119">
        <v>5.5533113938211907</v>
      </c>
      <c r="G24" s="118">
        <v>6.282564273557802</v>
      </c>
      <c r="H24" s="118">
        <v>7.9106630378856302</v>
      </c>
      <c r="I24" s="119">
        <v>7.1511655187688259</v>
      </c>
      <c r="J24" s="118">
        <v>7.7948421219656998</v>
      </c>
      <c r="K24" s="118">
        <v>12.104351918774348</v>
      </c>
      <c r="N24" s="118" t="s">
        <v>206</v>
      </c>
      <c r="O24" s="119">
        <v>3.0457113103080928</v>
      </c>
      <c r="P24" s="118">
        <v>3.2756365395864804</v>
      </c>
      <c r="Q24" s="118">
        <v>4.619509154280613</v>
      </c>
      <c r="R24" s="119">
        <v>5.5533113938211907</v>
      </c>
      <c r="S24" s="118">
        <v>6.282564273557802</v>
      </c>
      <c r="T24" s="118">
        <v>7.9106630378856302</v>
      </c>
      <c r="U24" s="119">
        <v>7.1511655187688259</v>
      </c>
      <c r="V24" s="118">
        <v>7.7948421219656998</v>
      </c>
      <c r="W24" s="118">
        <v>12.104351918774348</v>
      </c>
    </row>
    <row r="25" spans="1:23">
      <c r="B25" s="118" t="s">
        <v>207</v>
      </c>
      <c r="C25" s="119">
        <v>71</v>
      </c>
      <c r="D25" s="118">
        <v>73</v>
      </c>
      <c r="E25" s="118">
        <v>72</v>
      </c>
      <c r="F25" s="119">
        <v>71</v>
      </c>
      <c r="G25" s="118">
        <v>74</v>
      </c>
      <c r="H25" s="118">
        <v>74</v>
      </c>
      <c r="I25" s="119">
        <v>71</v>
      </c>
      <c r="J25" s="118">
        <v>74</v>
      </c>
      <c r="K25" s="118">
        <v>74</v>
      </c>
      <c r="N25" s="118" t="s">
        <v>207</v>
      </c>
      <c r="O25" s="119">
        <v>71</v>
      </c>
      <c r="P25" s="118">
        <v>73</v>
      </c>
      <c r="Q25" s="118">
        <v>72</v>
      </c>
      <c r="R25" s="119">
        <v>71</v>
      </c>
      <c r="S25" s="118">
        <v>74</v>
      </c>
      <c r="T25" s="118">
        <v>74</v>
      </c>
      <c r="U25" s="119">
        <v>71</v>
      </c>
      <c r="V25" s="118">
        <v>74</v>
      </c>
      <c r="W25" s="118">
        <v>74</v>
      </c>
    </row>
    <row r="26" spans="1:23">
      <c r="B26" s="118" t="s">
        <v>208</v>
      </c>
      <c r="C26" s="120">
        <v>0</v>
      </c>
      <c r="D26" s="121">
        <v>0</v>
      </c>
      <c r="E26" s="121">
        <v>0</v>
      </c>
      <c r="F26" s="120">
        <v>0</v>
      </c>
      <c r="G26" s="121">
        <v>0</v>
      </c>
      <c r="H26" s="121">
        <v>0</v>
      </c>
      <c r="I26" s="120">
        <v>0</v>
      </c>
      <c r="J26" s="121">
        <v>0</v>
      </c>
      <c r="K26" s="121">
        <v>0</v>
      </c>
      <c r="M26" s="116">
        <v>6</v>
      </c>
      <c r="N26" s="118" t="s">
        <v>208</v>
      </c>
      <c r="O26" s="120">
        <v>0</v>
      </c>
      <c r="P26" s="121">
        <v>0</v>
      </c>
      <c r="Q26" s="121">
        <v>0</v>
      </c>
      <c r="R26" s="120">
        <v>0</v>
      </c>
      <c r="S26" s="121">
        <v>0</v>
      </c>
      <c r="T26" s="121">
        <v>0</v>
      </c>
      <c r="U26" s="120">
        <v>0</v>
      </c>
      <c r="V26" s="121">
        <v>0</v>
      </c>
      <c r="W26" s="121">
        <v>0</v>
      </c>
    </row>
    <row r="27" spans="1:23">
      <c r="A27" s="116">
        <v>7</v>
      </c>
      <c r="B27" s="118" t="s">
        <v>205</v>
      </c>
      <c r="C27" s="119">
        <v>89.065700000000007</v>
      </c>
      <c r="D27" s="118">
        <v>92.559799999999996</v>
      </c>
      <c r="E27" s="118">
        <v>94.600700000000003</v>
      </c>
      <c r="F27" s="119">
        <v>93.887</v>
      </c>
      <c r="G27" s="118">
        <v>100.44929999999999</v>
      </c>
      <c r="H27" s="118">
        <v>103.7634</v>
      </c>
      <c r="I27" s="119">
        <v>96.939700000000002</v>
      </c>
      <c r="J27" s="118">
        <v>104.0663</v>
      </c>
      <c r="K27" s="118">
        <v>112.245</v>
      </c>
      <c r="N27" s="118" t="s">
        <v>205</v>
      </c>
      <c r="O27" s="119">
        <v>89.065700000000007</v>
      </c>
      <c r="P27" s="118">
        <v>92.559799999999996</v>
      </c>
      <c r="Q27" s="118">
        <v>94.600700000000003</v>
      </c>
      <c r="R27" s="119">
        <v>93.887</v>
      </c>
      <c r="S27" s="118">
        <v>100.44929999999999</v>
      </c>
      <c r="T27" s="118">
        <v>103.7634</v>
      </c>
      <c r="U27" s="119">
        <v>96.939700000000002</v>
      </c>
      <c r="V27" s="118">
        <v>104.0663</v>
      </c>
      <c r="W27" s="118">
        <v>112.245</v>
      </c>
    </row>
    <row r="28" spans="1:23">
      <c r="B28" s="118" t="s">
        <v>206</v>
      </c>
      <c r="C28" s="119">
        <v>3.904524047922362</v>
      </c>
      <c r="D28" s="118">
        <v>4.2663853745784381</v>
      </c>
      <c r="E28" s="118">
        <v>6.0305635126103949</v>
      </c>
      <c r="F28" s="119">
        <v>7.2782228773805668</v>
      </c>
      <c r="G28" s="118">
        <v>8.4825364633749665</v>
      </c>
      <c r="H28" s="118">
        <v>10.799818704422981</v>
      </c>
      <c r="I28" s="119">
        <v>9.5388030059476794</v>
      </c>
      <c r="J28" s="118">
        <v>10.731347561795179</v>
      </c>
      <c r="K28" s="118">
        <v>17.396075343126522</v>
      </c>
      <c r="N28" s="118" t="s">
        <v>206</v>
      </c>
      <c r="O28" s="119">
        <v>3.904524047922362</v>
      </c>
      <c r="P28" s="118">
        <v>4.2663853745784381</v>
      </c>
      <c r="Q28" s="118">
        <v>6.0305635126103949</v>
      </c>
      <c r="R28" s="119">
        <v>7.2782228773805668</v>
      </c>
      <c r="S28" s="118">
        <v>8.4825364633749665</v>
      </c>
      <c r="T28" s="118">
        <v>10.799818704422981</v>
      </c>
      <c r="U28" s="119">
        <v>9.5388030059476794</v>
      </c>
      <c r="V28" s="118">
        <v>10.731347561795179</v>
      </c>
      <c r="W28" s="118">
        <v>17.396075343126522</v>
      </c>
    </row>
    <row r="29" spans="1:23">
      <c r="B29" s="118" t="s">
        <v>207</v>
      </c>
      <c r="C29" s="119">
        <v>83</v>
      </c>
      <c r="D29" s="118">
        <v>86</v>
      </c>
      <c r="E29" s="118">
        <v>85</v>
      </c>
      <c r="F29" s="119">
        <v>83</v>
      </c>
      <c r="G29" s="118">
        <v>88</v>
      </c>
      <c r="H29" s="118">
        <v>88</v>
      </c>
      <c r="I29" s="119">
        <v>83</v>
      </c>
      <c r="J29" s="118">
        <v>88</v>
      </c>
      <c r="K29" s="118">
        <v>89</v>
      </c>
      <c r="N29" s="118" t="s">
        <v>207</v>
      </c>
      <c r="O29" s="119">
        <v>83</v>
      </c>
      <c r="P29" s="118">
        <v>86</v>
      </c>
      <c r="Q29" s="118">
        <v>85</v>
      </c>
      <c r="R29" s="119">
        <v>83</v>
      </c>
      <c r="S29" s="118">
        <v>88</v>
      </c>
      <c r="T29" s="118">
        <v>88</v>
      </c>
      <c r="U29" s="119">
        <v>83</v>
      </c>
      <c r="V29" s="118">
        <v>88</v>
      </c>
      <c r="W29" s="118">
        <v>89</v>
      </c>
    </row>
    <row r="30" spans="1:23">
      <c r="B30" s="118" t="s">
        <v>208</v>
      </c>
      <c r="C30" s="120">
        <v>0</v>
      </c>
      <c r="D30" s="121">
        <v>0</v>
      </c>
      <c r="E30" s="121">
        <v>0</v>
      </c>
      <c r="F30" s="120">
        <v>0</v>
      </c>
      <c r="G30" s="121">
        <v>0</v>
      </c>
      <c r="H30" s="121">
        <v>0</v>
      </c>
      <c r="I30" s="120">
        <v>0</v>
      </c>
      <c r="J30" s="121">
        <v>0</v>
      </c>
      <c r="K30" s="121">
        <v>1.1111111111117289E-4</v>
      </c>
      <c r="M30" s="116">
        <v>7</v>
      </c>
      <c r="N30" s="118" t="s">
        <v>208</v>
      </c>
      <c r="O30" s="120">
        <v>0</v>
      </c>
      <c r="P30" s="121">
        <v>0</v>
      </c>
      <c r="Q30" s="121">
        <v>0</v>
      </c>
      <c r="R30" s="120">
        <v>0</v>
      </c>
      <c r="S30" s="121">
        <v>0</v>
      </c>
      <c r="T30" s="121">
        <v>0</v>
      </c>
      <c r="U30" s="120">
        <v>0</v>
      </c>
      <c r="V30" s="121">
        <v>0</v>
      </c>
      <c r="W30" s="121">
        <v>1.1111111111117289E-4</v>
      </c>
    </row>
    <row r="31" spans="1:23">
      <c r="A31" s="116">
        <v>8</v>
      </c>
      <c r="B31" s="118" t="s">
        <v>205</v>
      </c>
      <c r="C31" s="119">
        <v>102.7041</v>
      </c>
      <c r="D31" s="118">
        <v>107.4302</v>
      </c>
      <c r="E31" s="118">
        <v>110.2234</v>
      </c>
      <c r="F31" s="119">
        <v>109.2466</v>
      </c>
      <c r="G31" s="118">
        <v>118.4385</v>
      </c>
      <c r="H31" s="118">
        <v>123.2088</v>
      </c>
      <c r="I31" s="119">
        <v>113.49160000000001</v>
      </c>
      <c r="J31" s="118">
        <v>123.69289999999999</v>
      </c>
      <c r="K31" s="118">
        <v>136.09200000000001</v>
      </c>
      <c r="N31" s="118" t="s">
        <v>205</v>
      </c>
      <c r="O31" s="119">
        <v>102.7041</v>
      </c>
      <c r="P31" s="118">
        <v>107.4302</v>
      </c>
      <c r="Q31" s="118">
        <v>110.2234</v>
      </c>
      <c r="R31" s="119">
        <v>109.2466</v>
      </c>
      <c r="S31" s="118">
        <v>118.4385</v>
      </c>
      <c r="T31" s="118">
        <v>123.2088</v>
      </c>
      <c r="U31" s="119">
        <v>113.49160000000001</v>
      </c>
      <c r="V31" s="118">
        <v>123.69289999999999</v>
      </c>
      <c r="W31" s="118">
        <v>136.09200000000001</v>
      </c>
    </row>
    <row r="32" spans="1:23">
      <c r="B32" s="118" t="s">
        <v>206</v>
      </c>
      <c r="C32" s="119">
        <v>4.8668790658063266</v>
      </c>
      <c r="D32" s="118">
        <v>5.39086580276396</v>
      </c>
      <c r="E32" s="118">
        <v>7.6461715148095113</v>
      </c>
      <c r="F32" s="119">
        <v>9.2357305239938228</v>
      </c>
      <c r="G32" s="118">
        <v>11.161257774888634</v>
      </c>
      <c r="H32" s="118">
        <v>14.407399483459519</v>
      </c>
      <c r="I32" s="119">
        <v>12.373012510454229</v>
      </c>
      <c r="J32" s="118">
        <v>14.449376043165397</v>
      </c>
      <c r="K32" s="118">
        <v>24.865658368452845</v>
      </c>
      <c r="N32" s="118" t="s">
        <v>206</v>
      </c>
      <c r="O32" s="119">
        <v>4.8668790658063266</v>
      </c>
      <c r="P32" s="118">
        <v>5.39086580276396</v>
      </c>
      <c r="Q32" s="118">
        <v>7.6461715148095113</v>
      </c>
      <c r="R32" s="119">
        <v>9.2357305239938228</v>
      </c>
      <c r="S32" s="118">
        <v>11.161257774888634</v>
      </c>
      <c r="T32" s="118">
        <v>14.407399483459519</v>
      </c>
      <c r="U32" s="119">
        <v>12.373012510454229</v>
      </c>
      <c r="V32" s="118">
        <v>14.449376043165397</v>
      </c>
      <c r="W32" s="118">
        <v>24.865658368452845</v>
      </c>
    </row>
    <row r="33" spans="1:23">
      <c r="B33" s="118" t="s">
        <v>207</v>
      </c>
      <c r="C33" s="119">
        <v>95</v>
      </c>
      <c r="D33" s="118">
        <v>99</v>
      </c>
      <c r="E33" s="118">
        <v>99</v>
      </c>
      <c r="F33" s="119">
        <v>95</v>
      </c>
      <c r="G33" s="118">
        <v>102</v>
      </c>
      <c r="H33" s="118">
        <v>103</v>
      </c>
      <c r="I33" s="119">
        <v>96</v>
      </c>
      <c r="J33" s="118">
        <v>103</v>
      </c>
      <c r="K33" s="118">
        <v>104</v>
      </c>
      <c r="N33" s="118" t="s">
        <v>207</v>
      </c>
      <c r="O33" s="119">
        <v>95</v>
      </c>
      <c r="P33" s="118">
        <v>99</v>
      </c>
      <c r="Q33" s="118">
        <v>99</v>
      </c>
      <c r="R33" s="119">
        <v>95</v>
      </c>
      <c r="S33" s="118">
        <v>102</v>
      </c>
      <c r="T33" s="118">
        <v>103</v>
      </c>
      <c r="U33" s="119">
        <v>96</v>
      </c>
      <c r="V33" s="118">
        <v>103</v>
      </c>
      <c r="W33" s="118">
        <v>104</v>
      </c>
    </row>
    <row r="34" spans="1:23">
      <c r="B34" s="118" t="s">
        <v>208</v>
      </c>
      <c r="C34" s="120">
        <v>0</v>
      </c>
      <c r="D34" s="121">
        <v>0</v>
      </c>
      <c r="E34" s="121">
        <v>0</v>
      </c>
      <c r="F34" s="120">
        <v>0</v>
      </c>
      <c r="G34" s="121">
        <v>0</v>
      </c>
      <c r="H34" s="121">
        <v>0</v>
      </c>
      <c r="I34" s="120">
        <v>0</v>
      </c>
      <c r="J34" s="121">
        <v>0</v>
      </c>
      <c r="K34" s="121">
        <v>3.8000000000000256E-3</v>
      </c>
      <c r="M34" s="116">
        <v>8</v>
      </c>
      <c r="N34" s="118" t="s">
        <v>208</v>
      </c>
      <c r="O34" s="120">
        <v>0</v>
      </c>
      <c r="P34" s="121">
        <v>0</v>
      </c>
      <c r="Q34" s="121">
        <v>0</v>
      </c>
      <c r="R34" s="120">
        <v>0</v>
      </c>
      <c r="S34" s="121">
        <v>0</v>
      </c>
      <c r="T34" s="121">
        <v>0</v>
      </c>
      <c r="U34" s="120">
        <v>0</v>
      </c>
      <c r="V34" s="121">
        <v>0</v>
      </c>
      <c r="W34" s="121">
        <v>3.8000000000000256E-3</v>
      </c>
    </row>
    <row r="35" spans="1:23">
      <c r="A35" s="116">
        <v>9</v>
      </c>
      <c r="B35" s="118" t="s">
        <v>205</v>
      </c>
      <c r="C35" s="119">
        <v>116.56310000000001</v>
      </c>
      <c r="D35" s="118">
        <v>122.7535</v>
      </c>
      <c r="E35" s="118">
        <v>126.4622</v>
      </c>
      <c r="F35" s="119">
        <v>125.17140000000001</v>
      </c>
      <c r="G35" s="118">
        <v>137.67330000000001</v>
      </c>
      <c r="H35" s="118">
        <v>144.38419999999999</v>
      </c>
      <c r="I35" s="119">
        <v>130.88579999999999</v>
      </c>
      <c r="J35" s="118">
        <v>145.1123</v>
      </c>
      <c r="K35" s="118">
        <v>163.82089999999999</v>
      </c>
      <c r="N35" s="118" t="s">
        <v>205</v>
      </c>
      <c r="O35" s="119">
        <v>116.56310000000001</v>
      </c>
      <c r="P35" s="118">
        <v>122.7535</v>
      </c>
      <c r="Q35" s="118">
        <v>126.4622</v>
      </c>
      <c r="R35" s="119">
        <v>125.17140000000001</v>
      </c>
      <c r="S35" s="118">
        <v>137.67330000000001</v>
      </c>
      <c r="T35" s="118">
        <v>144.38419999999999</v>
      </c>
      <c r="U35" s="119">
        <v>130.88579999999999</v>
      </c>
      <c r="V35" s="118">
        <v>145.1123</v>
      </c>
      <c r="W35" s="118">
        <v>163.82089999999999</v>
      </c>
    </row>
    <row r="36" spans="1:23">
      <c r="B36" s="118" t="s">
        <v>206</v>
      </c>
      <c r="C36" s="119">
        <v>5.9175603200992342</v>
      </c>
      <c r="D36" s="118">
        <v>6.6766605072859582</v>
      </c>
      <c r="E36" s="118">
        <v>9.4942501145969018</v>
      </c>
      <c r="F36" s="119">
        <v>11.491189093504525</v>
      </c>
      <c r="G36" s="118">
        <v>14.393293014400168</v>
      </c>
      <c r="H36" s="118">
        <v>18.934725842860143</v>
      </c>
      <c r="I36" s="119">
        <v>15.713403497172271</v>
      </c>
      <c r="J36" s="118">
        <v>19.178588856770816</v>
      </c>
      <c r="K36" s="118">
        <v>35.923681246183847</v>
      </c>
      <c r="N36" s="118" t="s">
        <v>206</v>
      </c>
      <c r="O36" s="119">
        <v>5.9175603200992342</v>
      </c>
      <c r="P36" s="118">
        <v>6.6766605072859582</v>
      </c>
      <c r="Q36" s="118">
        <v>9.4942501145969018</v>
      </c>
      <c r="R36" s="119">
        <v>11.491189093504525</v>
      </c>
      <c r="S36" s="118">
        <v>14.393293014400168</v>
      </c>
      <c r="T36" s="118">
        <v>18.934725842860143</v>
      </c>
      <c r="U36" s="119">
        <v>15.713403497172271</v>
      </c>
      <c r="V36" s="118">
        <v>19.178588856770816</v>
      </c>
      <c r="W36" s="118">
        <v>35.923681246183847</v>
      </c>
    </row>
    <row r="37" spans="1:23">
      <c r="B37" s="118" t="s">
        <v>207</v>
      </c>
      <c r="C37" s="119">
        <v>107</v>
      </c>
      <c r="D37" s="118">
        <v>112</v>
      </c>
      <c r="E37" s="118">
        <v>112</v>
      </c>
      <c r="F37" s="119">
        <v>108</v>
      </c>
      <c r="G37" s="118">
        <v>117</v>
      </c>
      <c r="H37" s="118">
        <v>118</v>
      </c>
      <c r="I37" s="119">
        <v>109</v>
      </c>
      <c r="J37" s="118">
        <v>118</v>
      </c>
      <c r="K37" s="118">
        <v>120</v>
      </c>
      <c r="N37" s="118" t="s">
        <v>207</v>
      </c>
      <c r="O37" s="119">
        <v>107</v>
      </c>
      <c r="P37" s="118">
        <v>112</v>
      </c>
      <c r="Q37" s="118">
        <v>112</v>
      </c>
      <c r="R37" s="119">
        <v>108</v>
      </c>
      <c r="S37" s="118">
        <v>117</v>
      </c>
      <c r="T37" s="118">
        <v>118</v>
      </c>
      <c r="U37" s="119">
        <v>109</v>
      </c>
      <c r="V37" s="118">
        <v>118</v>
      </c>
      <c r="W37" s="118">
        <v>120</v>
      </c>
    </row>
    <row r="38" spans="1:23">
      <c r="B38" s="118" t="s">
        <v>208</v>
      </c>
      <c r="C38" s="120">
        <v>0</v>
      </c>
      <c r="D38" s="121">
        <v>0</v>
      </c>
      <c r="E38" s="121">
        <v>0</v>
      </c>
      <c r="F38" s="120">
        <v>0</v>
      </c>
      <c r="G38" s="121">
        <v>0</v>
      </c>
      <c r="H38" s="121">
        <v>4.9285714285707272E-4</v>
      </c>
      <c r="I38" s="120">
        <v>1.5789473684213462E-4</v>
      </c>
      <c r="J38" s="121">
        <v>1.4999999999999458E-3</v>
      </c>
      <c r="K38" s="121">
        <v>3.3900000000000041E-2</v>
      </c>
      <c r="M38" s="116">
        <v>9</v>
      </c>
      <c r="N38" s="118" t="s">
        <v>208</v>
      </c>
      <c r="O38" s="120">
        <v>0</v>
      </c>
      <c r="P38" s="121">
        <v>0</v>
      </c>
      <c r="Q38" s="121">
        <v>0</v>
      </c>
      <c r="R38" s="120">
        <v>0</v>
      </c>
      <c r="S38" s="121">
        <v>0</v>
      </c>
      <c r="T38" s="121">
        <v>4.9285714285707272E-4</v>
      </c>
      <c r="U38" s="120">
        <v>1.5789473684213462E-4</v>
      </c>
      <c r="V38" s="121">
        <v>1.4999999999999458E-3</v>
      </c>
      <c r="W38" s="121">
        <v>3.3900000000000041E-2</v>
      </c>
    </row>
    <row r="39" spans="1:23">
      <c r="A39" s="116">
        <v>10</v>
      </c>
      <c r="B39" s="118" t="s">
        <v>205</v>
      </c>
      <c r="C39" s="119">
        <v>130.65799999999999</v>
      </c>
      <c r="D39" s="118">
        <v>138.5557</v>
      </c>
      <c r="E39" s="118">
        <v>143.36680000000001</v>
      </c>
      <c r="F39" s="119">
        <v>141.68350000000001</v>
      </c>
      <c r="G39" s="118">
        <v>158.3509</v>
      </c>
      <c r="H39" s="118">
        <v>167.67250000000001</v>
      </c>
      <c r="I39" s="119">
        <v>149.22540000000001</v>
      </c>
      <c r="J39" s="118">
        <v>168.7741</v>
      </c>
      <c r="K39" s="118">
        <v>197.01769999999999</v>
      </c>
      <c r="N39" s="118" t="s">
        <v>205</v>
      </c>
      <c r="O39" s="119">
        <v>130.65799999999999</v>
      </c>
      <c r="P39" s="118">
        <v>138.5557</v>
      </c>
      <c r="Q39" s="118">
        <v>143.36680000000001</v>
      </c>
      <c r="R39" s="119">
        <v>141.68350000000001</v>
      </c>
      <c r="S39" s="118">
        <v>158.3509</v>
      </c>
      <c r="T39" s="118">
        <v>167.67250000000001</v>
      </c>
      <c r="U39" s="119">
        <v>149.22540000000001</v>
      </c>
      <c r="V39" s="118">
        <v>168.7741</v>
      </c>
      <c r="W39" s="118">
        <v>197.01769999999999</v>
      </c>
    </row>
    <row r="40" spans="1:23">
      <c r="B40" s="118" t="s">
        <v>206</v>
      </c>
      <c r="C40" s="119">
        <v>7.0786472383269281</v>
      </c>
      <c r="D40" s="118">
        <v>8.1183550229604649</v>
      </c>
      <c r="E40" s="118">
        <v>11.583456971368246</v>
      </c>
      <c r="F40" s="119">
        <v>14.023073572125353</v>
      </c>
      <c r="G40" s="118">
        <v>18.371263416595802</v>
      </c>
      <c r="H40" s="118">
        <v>24.737510751767743</v>
      </c>
      <c r="I40" s="119">
        <v>19.687614255046345</v>
      </c>
      <c r="J40" s="118">
        <v>25.382157011953829</v>
      </c>
      <c r="K40" s="118">
        <v>51.990486512233865</v>
      </c>
      <c r="N40" s="118" t="s">
        <v>206</v>
      </c>
      <c r="O40" s="119">
        <v>7.0786472383269281</v>
      </c>
      <c r="P40" s="118">
        <v>8.1183550229604649</v>
      </c>
      <c r="Q40" s="118">
        <v>11.583456971368246</v>
      </c>
      <c r="R40" s="119">
        <v>14.023073572125353</v>
      </c>
      <c r="S40" s="118">
        <v>18.371263416595802</v>
      </c>
      <c r="T40" s="118">
        <v>24.737510751767743</v>
      </c>
      <c r="U40" s="119">
        <v>19.687614255046345</v>
      </c>
      <c r="V40" s="118">
        <v>25.382157011953829</v>
      </c>
      <c r="W40" s="118">
        <v>51.990486512233865</v>
      </c>
    </row>
    <row r="41" spans="1:23">
      <c r="B41" s="118" t="s">
        <v>207</v>
      </c>
      <c r="C41" s="119">
        <v>120</v>
      </c>
      <c r="D41" s="118">
        <v>126</v>
      </c>
      <c r="E41" s="118">
        <v>126</v>
      </c>
      <c r="F41" s="119">
        <v>121</v>
      </c>
      <c r="G41" s="118">
        <v>132</v>
      </c>
      <c r="H41" s="118">
        <v>134</v>
      </c>
      <c r="I41" s="119">
        <v>122</v>
      </c>
      <c r="J41" s="118">
        <v>135</v>
      </c>
      <c r="K41" s="118">
        <v>137</v>
      </c>
      <c r="N41" s="118" t="s">
        <v>207</v>
      </c>
      <c r="O41" s="119">
        <v>120</v>
      </c>
      <c r="P41" s="118">
        <v>126</v>
      </c>
      <c r="Q41" s="118">
        <v>126</v>
      </c>
      <c r="R41" s="119">
        <v>121</v>
      </c>
      <c r="S41" s="118">
        <v>132</v>
      </c>
      <c r="T41" s="118">
        <v>134</v>
      </c>
      <c r="U41" s="119">
        <v>122</v>
      </c>
      <c r="V41" s="118">
        <v>135</v>
      </c>
      <c r="W41" s="118">
        <v>137</v>
      </c>
    </row>
    <row r="42" spans="1:23">
      <c r="B42" s="118" t="s">
        <v>208</v>
      </c>
      <c r="C42" s="120">
        <v>0</v>
      </c>
      <c r="D42" s="121">
        <v>0</v>
      </c>
      <c r="E42" s="121">
        <v>0</v>
      </c>
      <c r="F42" s="120">
        <v>6.3157894736876052E-5</v>
      </c>
      <c r="G42" s="121">
        <v>1.6000000000000458E-3</v>
      </c>
      <c r="H42" s="121">
        <v>1.1299999999999977E-2</v>
      </c>
      <c r="I42" s="120">
        <v>1.2999999999999678E-3</v>
      </c>
      <c r="J42" s="121">
        <v>1.2199999999999989E-2</v>
      </c>
      <c r="K42" s="121">
        <v>0.14649999999999996</v>
      </c>
      <c r="M42" s="116">
        <v>10</v>
      </c>
      <c r="N42" s="118" t="s">
        <v>208</v>
      </c>
      <c r="O42" s="120">
        <v>0</v>
      </c>
      <c r="P42" s="121">
        <v>0</v>
      </c>
      <c r="Q42" s="121">
        <v>0</v>
      </c>
      <c r="R42" s="120">
        <v>6.3157894736876052E-5</v>
      </c>
      <c r="S42" s="121">
        <v>1.6000000000000458E-3</v>
      </c>
      <c r="T42" s="121">
        <v>1.1299999999999977E-2</v>
      </c>
      <c r="U42" s="120">
        <v>1.2999999999999678E-3</v>
      </c>
      <c r="V42" s="121">
        <v>1.2199999999999989E-2</v>
      </c>
      <c r="W42" s="121">
        <v>0.14649999999999996</v>
      </c>
    </row>
    <row r="43" spans="1:23">
      <c r="A43" s="116">
        <v>11</v>
      </c>
      <c r="B43" s="118" t="s">
        <v>205</v>
      </c>
      <c r="C43" s="119">
        <v>144.98759999999999</v>
      </c>
      <c r="D43" s="118">
        <v>154.87090000000001</v>
      </c>
      <c r="E43" s="118">
        <v>161.01499999999999</v>
      </c>
      <c r="F43" s="119">
        <v>158.8621</v>
      </c>
      <c r="G43" s="118">
        <v>180.76439999999999</v>
      </c>
      <c r="H43" s="118">
        <v>193.63220000000001</v>
      </c>
      <c r="I43" s="119">
        <v>168.65199999999999</v>
      </c>
      <c r="J43" s="118">
        <v>195.2647</v>
      </c>
      <c r="K43" s="118">
        <v>237.56809999999999</v>
      </c>
      <c r="N43" s="118" t="s">
        <v>205</v>
      </c>
      <c r="O43" s="119">
        <v>144.98759999999999</v>
      </c>
      <c r="P43" s="118">
        <v>154.87090000000001</v>
      </c>
      <c r="Q43" s="118">
        <v>161.01499999999999</v>
      </c>
      <c r="R43" s="119">
        <v>158.8621</v>
      </c>
      <c r="S43" s="118">
        <v>180.76439999999999</v>
      </c>
      <c r="T43" s="118">
        <v>193.63220000000001</v>
      </c>
      <c r="U43" s="119">
        <v>168.65199999999999</v>
      </c>
      <c r="V43" s="118">
        <v>195.2647</v>
      </c>
      <c r="W43" s="118">
        <v>237.56809999999999</v>
      </c>
    </row>
    <row r="44" spans="1:23">
      <c r="B44" s="118" t="s">
        <v>206</v>
      </c>
      <c r="C44" s="119">
        <v>8.3459218592776541</v>
      </c>
      <c r="D44" s="118">
        <v>9.7395748943119536</v>
      </c>
      <c r="E44" s="118">
        <v>13.965574772556694</v>
      </c>
      <c r="F44" s="119">
        <v>16.904302976932073</v>
      </c>
      <c r="G44" s="118">
        <v>23.274171550157167</v>
      </c>
      <c r="H44" s="118">
        <v>32.350792579750795</v>
      </c>
      <c r="I44" s="119">
        <v>24.438122231092677</v>
      </c>
      <c r="J44" s="118">
        <v>33.746717144069287</v>
      </c>
      <c r="K44" s="118">
        <v>72.568424125152603</v>
      </c>
      <c r="N44" s="118" t="s">
        <v>206</v>
      </c>
      <c r="O44" s="119">
        <v>8.3459218592776541</v>
      </c>
      <c r="P44" s="118">
        <v>9.7395748943119536</v>
      </c>
      <c r="Q44" s="118">
        <v>13.965574772556694</v>
      </c>
      <c r="R44" s="119">
        <v>16.904302976932073</v>
      </c>
      <c r="S44" s="118">
        <v>23.274171550157167</v>
      </c>
      <c r="T44" s="118">
        <v>32.350792579750795</v>
      </c>
      <c r="U44" s="119">
        <v>24.438122231092677</v>
      </c>
      <c r="V44" s="118">
        <v>33.746717144069287</v>
      </c>
      <c r="W44" s="118">
        <v>72.568424125152603</v>
      </c>
    </row>
    <row r="45" spans="1:23">
      <c r="B45" s="118" t="s">
        <v>207</v>
      </c>
      <c r="C45" s="119">
        <v>132</v>
      </c>
      <c r="D45" s="118">
        <v>140</v>
      </c>
      <c r="E45" s="118">
        <v>140</v>
      </c>
      <c r="F45" s="119">
        <v>134</v>
      </c>
      <c r="G45" s="118">
        <v>148</v>
      </c>
      <c r="H45" s="118">
        <v>151</v>
      </c>
      <c r="I45" s="119">
        <v>135</v>
      </c>
      <c r="J45" s="118">
        <v>152</v>
      </c>
      <c r="K45" s="118">
        <v>156</v>
      </c>
      <c r="N45" s="118" t="s">
        <v>207</v>
      </c>
      <c r="O45" s="119">
        <v>132</v>
      </c>
      <c r="P45" s="118">
        <v>140</v>
      </c>
      <c r="Q45" s="118">
        <v>140</v>
      </c>
      <c r="R45" s="119">
        <v>134</v>
      </c>
      <c r="S45" s="118">
        <v>148</v>
      </c>
      <c r="T45" s="118">
        <v>151</v>
      </c>
      <c r="U45" s="119">
        <v>135</v>
      </c>
      <c r="V45" s="118">
        <v>152</v>
      </c>
      <c r="W45" s="118">
        <v>156</v>
      </c>
    </row>
    <row r="46" spans="1:23">
      <c r="B46" s="118" t="s">
        <v>208</v>
      </c>
      <c r="C46" s="120">
        <v>0</v>
      </c>
      <c r="D46" s="121">
        <v>0</v>
      </c>
      <c r="E46" s="121">
        <v>4.9999999999994493E-5</v>
      </c>
      <c r="F46" s="120">
        <v>4.7999999999992493E-4</v>
      </c>
      <c r="G46" s="121">
        <v>1.6199999999999992E-2</v>
      </c>
      <c r="H46" s="121">
        <v>7.9400000000000026E-2</v>
      </c>
      <c r="I46" s="120">
        <v>1.0800000000000032E-2</v>
      </c>
      <c r="J46" s="121">
        <v>8.6999999999999966E-2</v>
      </c>
      <c r="K46" s="121">
        <v>0.36939999999999995</v>
      </c>
      <c r="M46" s="116">
        <v>11</v>
      </c>
      <c r="N46" s="118" t="s">
        <v>208</v>
      </c>
      <c r="O46" s="120">
        <v>0</v>
      </c>
      <c r="P46" s="121">
        <v>0</v>
      </c>
      <c r="Q46" s="121">
        <v>4.9999999999994493E-5</v>
      </c>
      <c r="R46" s="120">
        <v>4.7999999999992493E-4</v>
      </c>
      <c r="S46" s="121">
        <v>1.6199999999999992E-2</v>
      </c>
      <c r="T46" s="121">
        <v>7.9400000000000026E-2</v>
      </c>
      <c r="U46" s="120">
        <v>1.0800000000000032E-2</v>
      </c>
      <c r="V46" s="121">
        <v>8.6999999999999966E-2</v>
      </c>
      <c r="W46" s="121">
        <v>0.36939999999999995</v>
      </c>
    </row>
    <row r="47" spans="1:23">
      <c r="A47" s="116">
        <v>12</v>
      </c>
      <c r="B47" s="118" t="s">
        <v>205</v>
      </c>
      <c r="C47" s="119">
        <v>159.55500000000001</v>
      </c>
      <c r="D47" s="118">
        <v>171.74019999999999</v>
      </c>
      <c r="E47" s="118">
        <v>179.46889999999999</v>
      </c>
      <c r="F47" s="119">
        <v>176.73740000000001</v>
      </c>
      <c r="G47" s="118">
        <v>205.21350000000001</v>
      </c>
      <c r="H47" s="118">
        <v>222.90690000000001</v>
      </c>
      <c r="I47" s="119">
        <v>189.28899999999999</v>
      </c>
      <c r="J47" s="118">
        <v>225.2784</v>
      </c>
      <c r="K47" s="118">
        <v>285.02519999999998</v>
      </c>
      <c r="N47" s="118" t="s">
        <v>205</v>
      </c>
      <c r="O47" s="119">
        <v>159.55500000000001</v>
      </c>
      <c r="P47" s="118">
        <v>171.74019999999999</v>
      </c>
      <c r="Q47" s="118">
        <v>179.46889999999999</v>
      </c>
      <c r="R47" s="119">
        <v>176.73740000000001</v>
      </c>
      <c r="S47" s="118">
        <v>205.21350000000001</v>
      </c>
      <c r="T47" s="118">
        <v>222.90690000000001</v>
      </c>
      <c r="U47" s="119">
        <v>189.28899999999999</v>
      </c>
      <c r="V47" s="118">
        <v>225.2784</v>
      </c>
      <c r="W47" s="118">
        <v>285.02519999999998</v>
      </c>
    </row>
    <row r="48" spans="1:23">
      <c r="B48" s="118" t="s">
        <v>206</v>
      </c>
      <c r="C48" s="119">
        <v>9.7251135100459187</v>
      </c>
      <c r="D48" s="118">
        <v>11.5817579698316</v>
      </c>
      <c r="E48" s="118">
        <v>16.680133556885789</v>
      </c>
      <c r="F48" s="119">
        <v>20.169390711475838</v>
      </c>
      <c r="G48" s="118">
        <v>29.46964139120751</v>
      </c>
      <c r="H48" s="118">
        <v>42.438931874917174</v>
      </c>
      <c r="I48" s="119">
        <v>30.056127762597978</v>
      </c>
      <c r="J48" s="118">
        <v>44.418428530502098</v>
      </c>
      <c r="K48" s="118">
        <v>91.549011393399596</v>
      </c>
      <c r="N48" s="118" t="s">
        <v>206</v>
      </c>
      <c r="O48" s="119">
        <v>9.7251135100459187</v>
      </c>
      <c r="P48" s="118">
        <v>11.5817579698316</v>
      </c>
      <c r="Q48" s="118">
        <v>16.680133556885789</v>
      </c>
      <c r="R48" s="119">
        <v>20.169390711475838</v>
      </c>
      <c r="S48" s="118">
        <v>29.46964139120751</v>
      </c>
      <c r="T48" s="118">
        <v>42.438931874917174</v>
      </c>
      <c r="U48" s="119">
        <v>30.056127762597978</v>
      </c>
      <c r="V48" s="118">
        <v>44.418428530502098</v>
      </c>
      <c r="W48" s="118">
        <v>91.549011393399596</v>
      </c>
    </row>
    <row r="49" spans="1:23">
      <c r="B49" s="118" t="s">
        <v>207</v>
      </c>
      <c r="C49" s="119">
        <v>145</v>
      </c>
      <c r="D49" s="118">
        <v>154</v>
      </c>
      <c r="E49" s="118">
        <v>155</v>
      </c>
      <c r="F49" s="119">
        <v>148</v>
      </c>
      <c r="G49" s="118">
        <v>165</v>
      </c>
      <c r="H49" s="118">
        <v>169</v>
      </c>
      <c r="I49" s="119">
        <v>149</v>
      </c>
      <c r="J49" s="118">
        <v>170</v>
      </c>
      <c r="K49" s="118">
        <v>176</v>
      </c>
      <c r="N49" s="118" t="s">
        <v>207</v>
      </c>
      <c r="O49" s="119">
        <v>145</v>
      </c>
      <c r="P49" s="118">
        <v>154</v>
      </c>
      <c r="Q49" s="118">
        <v>155</v>
      </c>
      <c r="R49" s="119">
        <v>148</v>
      </c>
      <c r="S49" s="118">
        <v>165</v>
      </c>
      <c r="T49" s="118">
        <v>169</v>
      </c>
      <c r="U49" s="119">
        <v>149</v>
      </c>
      <c r="V49" s="118">
        <v>170</v>
      </c>
      <c r="W49" s="118">
        <v>176</v>
      </c>
    </row>
    <row r="50" spans="1:23">
      <c r="B50" s="118" t="s">
        <v>208</v>
      </c>
      <c r="C50" s="120">
        <v>5.0847457627067882E-5</v>
      </c>
      <c r="D50" s="121">
        <v>1.8333333333342416E-4</v>
      </c>
      <c r="E50" s="121">
        <v>1.4999999999999458E-3</v>
      </c>
      <c r="F50" s="120">
        <v>6.0999999999999943E-3</v>
      </c>
      <c r="G50" s="121">
        <v>0.11019999999999996</v>
      </c>
      <c r="H50" s="121">
        <v>0.26990000000000003</v>
      </c>
      <c r="I50" s="120">
        <v>5.5000000000000049E-2</v>
      </c>
      <c r="J50" s="121">
        <v>0.29149999999999998</v>
      </c>
      <c r="K50" s="121">
        <v>0.61129999999999995</v>
      </c>
      <c r="M50" s="116">
        <v>12</v>
      </c>
      <c r="N50" s="118" t="s">
        <v>208</v>
      </c>
      <c r="O50" s="120">
        <v>5.0847457627067882E-5</v>
      </c>
      <c r="P50" s="121">
        <v>1.8333333333342416E-4</v>
      </c>
      <c r="Q50" s="121">
        <v>1.4999999999999458E-3</v>
      </c>
      <c r="R50" s="120">
        <v>6.0999999999999943E-3</v>
      </c>
      <c r="S50" s="121">
        <v>0.11019999999999996</v>
      </c>
      <c r="T50" s="121">
        <v>0.26990000000000003</v>
      </c>
      <c r="U50" s="120">
        <v>5.5000000000000049E-2</v>
      </c>
      <c r="V50" s="121">
        <v>0.29149999999999998</v>
      </c>
      <c r="W50" s="121">
        <v>0.61129999999999995</v>
      </c>
    </row>
    <row r="51" spans="1:23">
      <c r="A51" s="116">
        <v>13</v>
      </c>
      <c r="B51" s="118" t="s">
        <v>205</v>
      </c>
      <c r="C51" s="119">
        <v>174.36969999999999</v>
      </c>
      <c r="D51" s="118">
        <v>189.21299999999999</v>
      </c>
      <c r="E51" s="118">
        <v>198.79230000000001</v>
      </c>
      <c r="F51" s="119">
        <v>195.39599999999999</v>
      </c>
      <c r="G51" s="118">
        <v>232.1317</v>
      </c>
      <c r="H51" s="118">
        <v>256.37419999999997</v>
      </c>
      <c r="I51" s="119">
        <v>211.37119999999999</v>
      </c>
      <c r="J51" s="118">
        <v>259.8374</v>
      </c>
      <c r="K51" s="122">
        <v>336.0059</v>
      </c>
      <c r="N51" s="118" t="s">
        <v>205</v>
      </c>
      <c r="O51" s="119">
        <v>174.36969999999999</v>
      </c>
      <c r="P51" s="118">
        <v>189.21299999999999</v>
      </c>
      <c r="Q51" s="118">
        <v>198.79230000000001</v>
      </c>
      <c r="R51" s="119">
        <v>195.39599999999999</v>
      </c>
      <c r="S51" s="118">
        <v>232.1317</v>
      </c>
      <c r="T51" s="118">
        <v>256.37419999999997</v>
      </c>
      <c r="U51" s="119">
        <v>211.37119999999999</v>
      </c>
      <c r="V51" s="118">
        <v>259.8374</v>
      </c>
      <c r="W51" s="122">
        <v>336.0059</v>
      </c>
    </row>
    <row r="52" spans="1:23">
      <c r="B52" s="118" t="s">
        <v>206</v>
      </c>
      <c r="C52" s="119">
        <v>11.278871539490279</v>
      </c>
      <c r="D52" s="118">
        <v>13.774287789225582</v>
      </c>
      <c r="E52" s="118">
        <v>19.800180944287927</v>
      </c>
      <c r="F52" s="119">
        <v>23.875392927421014</v>
      </c>
      <c r="G52" s="118">
        <v>37.2127993350868</v>
      </c>
      <c r="H52" s="118">
        <v>55.077878786616019</v>
      </c>
      <c r="I52" s="119">
        <v>36.90749282818711</v>
      </c>
      <c r="J52" s="118">
        <v>57.928810931639006</v>
      </c>
      <c r="K52" s="118">
        <v>102.35995614131402</v>
      </c>
      <c r="N52" s="118" t="s">
        <v>206</v>
      </c>
      <c r="O52" s="119">
        <v>11.278871539490279</v>
      </c>
      <c r="P52" s="118">
        <v>13.774287789225582</v>
      </c>
      <c r="Q52" s="118">
        <v>19.800180944287927</v>
      </c>
      <c r="R52" s="119">
        <v>23.875392927421014</v>
      </c>
      <c r="S52" s="118">
        <v>37.2127993350868</v>
      </c>
      <c r="T52" s="118">
        <v>55.077878786616019</v>
      </c>
      <c r="U52" s="119">
        <v>36.90749282818711</v>
      </c>
      <c r="V52" s="118">
        <v>57.928810931639006</v>
      </c>
      <c r="W52" s="118">
        <v>102.35995614131402</v>
      </c>
    </row>
    <row r="53" spans="1:23">
      <c r="B53" s="118" t="s">
        <v>207</v>
      </c>
      <c r="C53" s="119">
        <v>157</v>
      </c>
      <c r="D53" s="118">
        <v>169</v>
      </c>
      <c r="E53" s="118">
        <v>170</v>
      </c>
      <c r="F53" s="119">
        <v>161</v>
      </c>
      <c r="G53" s="118">
        <v>183</v>
      </c>
      <c r="H53" s="118">
        <v>188</v>
      </c>
      <c r="I53" s="119">
        <v>163</v>
      </c>
      <c r="J53" s="118">
        <v>189</v>
      </c>
      <c r="K53" s="118">
        <v>199</v>
      </c>
      <c r="N53" s="118" t="s">
        <v>207</v>
      </c>
      <c r="O53" s="119">
        <v>157</v>
      </c>
      <c r="P53" s="118">
        <v>169</v>
      </c>
      <c r="Q53" s="118">
        <v>170</v>
      </c>
      <c r="R53" s="119">
        <v>161</v>
      </c>
      <c r="S53" s="118">
        <v>183</v>
      </c>
      <c r="T53" s="118">
        <v>188</v>
      </c>
      <c r="U53" s="119">
        <v>163</v>
      </c>
      <c r="V53" s="118">
        <v>189</v>
      </c>
      <c r="W53" s="118">
        <v>199</v>
      </c>
    </row>
    <row r="54" spans="1:23">
      <c r="B54" s="118" t="s">
        <v>208</v>
      </c>
      <c r="C54" s="120">
        <v>1.1818181818179507E-4</v>
      </c>
      <c r="D54" s="121">
        <v>2.0999999999999908E-3</v>
      </c>
      <c r="E54" s="121">
        <v>2.8800000000000048E-2</v>
      </c>
      <c r="F54" s="120">
        <v>4.3399999999999994E-2</v>
      </c>
      <c r="G54" s="121">
        <v>0.3528</v>
      </c>
      <c r="H54" s="121">
        <v>0.5444</v>
      </c>
      <c r="I54" s="120">
        <v>0.17500000000000004</v>
      </c>
      <c r="J54" s="121">
        <v>0.56600000000000006</v>
      </c>
      <c r="K54" s="121">
        <v>0.8034</v>
      </c>
      <c r="M54" s="116">
        <v>13</v>
      </c>
      <c r="N54" s="118" t="s">
        <v>208</v>
      </c>
      <c r="O54" s="120">
        <v>1.1818181818179507E-4</v>
      </c>
      <c r="P54" s="121">
        <v>2.0999999999999908E-3</v>
      </c>
      <c r="Q54" s="121">
        <v>2.8800000000000048E-2</v>
      </c>
      <c r="R54" s="120">
        <v>4.3399999999999994E-2</v>
      </c>
      <c r="S54" s="121">
        <v>0.3528</v>
      </c>
      <c r="T54" s="121">
        <v>0.5444</v>
      </c>
      <c r="U54" s="120">
        <v>0.17500000000000004</v>
      </c>
      <c r="V54" s="121">
        <v>0.56600000000000006</v>
      </c>
      <c r="W54" s="121">
        <v>0.8034</v>
      </c>
    </row>
    <row r="55" spans="1:23">
      <c r="A55" s="116">
        <v>14</v>
      </c>
      <c r="B55" s="118" t="s">
        <v>205</v>
      </c>
      <c r="C55" s="119">
        <v>189.46530000000001</v>
      </c>
      <c r="D55" s="118">
        <v>207.32210000000001</v>
      </c>
      <c r="E55" s="122">
        <v>219.08179999999999</v>
      </c>
      <c r="F55" s="119">
        <v>214.90049999999999</v>
      </c>
      <c r="G55" s="118">
        <v>262.05290000000002</v>
      </c>
      <c r="H55" s="122">
        <v>294.5059</v>
      </c>
      <c r="I55" s="119">
        <v>235.0401</v>
      </c>
      <c r="J55" s="118">
        <v>299.28739999999999</v>
      </c>
      <c r="K55" s="122">
        <v>384.29989999999998</v>
      </c>
      <c r="N55" s="118" t="s">
        <v>205</v>
      </c>
      <c r="O55" s="119">
        <v>189.46530000000001</v>
      </c>
      <c r="P55" s="118">
        <v>207.32210000000001</v>
      </c>
      <c r="Q55" s="122">
        <v>219.08179999999999</v>
      </c>
      <c r="R55" s="119">
        <v>214.90049999999999</v>
      </c>
      <c r="S55" s="118">
        <v>262.05290000000002</v>
      </c>
      <c r="T55" s="122">
        <v>294.5059</v>
      </c>
      <c r="U55" s="119">
        <v>235.0401</v>
      </c>
      <c r="V55" s="118">
        <v>299.28739999999999</v>
      </c>
      <c r="W55" s="122">
        <v>384.29989999999998</v>
      </c>
    </row>
    <row r="56" spans="1:23">
      <c r="B56" s="118" t="s">
        <v>206</v>
      </c>
      <c r="C56" s="119">
        <v>13.157496261857254</v>
      </c>
      <c r="D56" s="118">
        <v>16.37510812198197</v>
      </c>
      <c r="E56" s="118">
        <v>23.341353659097287</v>
      </c>
      <c r="F56" s="119">
        <v>28.077001826283997</v>
      </c>
      <c r="G56" s="118">
        <v>46.69421095300418</v>
      </c>
      <c r="H56" s="118">
        <v>68.691759483740725</v>
      </c>
      <c r="I56" s="119">
        <v>44.795727002759492</v>
      </c>
      <c r="J56" s="118">
        <v>72.207838898833302</v>
      </c>
      <c r="K56" s="118">
        <v>101.86216054043145</v>
      </c>
      <c r="N56" s="118" t="s">
        <v>206</v>
      </c>
      <c r="O56" s="119">
        <v>13.157496261857254</v>
      </c>
      <c r="P56" s="118">
        <v>16.37510812198197</v>
      </c>
      <c r="Q56" s="118">
        <v>23.341353659097287</v>
      </c>
      <c r="R56" s="119">
        <v>28.077001826283997</v>
      </c>
      <c r="S56" s="118">
        <v>46.69421095300418</v>
      </c>
      <c r="T56" s="118">
        <v>68.691759483740725</v>
      </c>
      <c r="U56" s="119">
        <v>44.795727002759492</v>
      </c>
      <c r="V56" s="118">
        <v>72.207838898833302</v>
      </c>
      <c r="W56" s="118">
        <v>101.86216054043145</v>
      </c>
    </row>
    <row r="57" spans="1:23">
      <c r="B57" s="118" t="s">
        <v>207</v>
      </c>
      <c r="C57" s="119">
        <v>170</v>
      </c>
      <c r="D57" s="118">
        <v>184</v>
      </c>
      <c r="E57" s="118">
        <v>185</v>
      </c>
      <c r="F57" s="119">
        <v>175</v>
      </c>
      <c r="G57" s="118">
        <v>202</v>
      </c>
      <c r="H57" s="118">
        <v>208</v>
      </c>
      <c r="I57" s="119">
        <v>178</v>
      </c>
      <c r="J57" s="118">
        <v>209</v>
      </c>
      <c r="K57" s="118">
        <v>223</v>
      </c>
      <c r="N57" s="118" t="s">
        <v>207</v>
      </c>
      <c r="O57" s="119">
        <v>170</v>
      </c>
      <c r="P57" s="118">
        <v>184</v>
      </c>
      <c r="Q57" s="118">
        <v>185</v>
      </c>
      <c r="R57" s="119">
        <v>175</v>
      </c>
      <c r="S57" s="118">
        <v>202</v>
      </c>
      <c r="T57" s="118">
        <v>208</v>
      </c>
      <c r="U57" s="119">
        <v>178</v>
      </c>
      <c r="V57" s="118">
        <v>209</v>
      </c>
      <c r="W57" s="118">
        <v>223</v>
      </c>
    </row>
    <row r="58" spans="1:23">
      <c r="B58" s="118" t="s">
        <v>208</v>
      </c>
      <c r="C58" s="120">
        <v>1.2999999999999678E-3</v>
      </c>
      <c r="D58" s="121">
        <v>2.7299999999999991E-2</v>
      </c>
      <c r="E58" s="121">
        <v>0.16679999999999995</v>
      </c>
      <c r="F58" s="120">
        <v>0.16210000000000002</v>
      </c>
      <c r="G58" s="121">
        <v>0.64240000000000008</v>
      </c>
      <c r="H58" s="121">
        <v>0.79069999999999996</v>
      </c>
      <c r="I58" s="120">
        <v>0.37509999999999999</v>
      </c>
      <c r="J58" s="121">
        <v>0.79930000000000001</v>
      </c>
      <c r="K58" s="121">
        <v>0.91459999999999997</v>
      </c>
      <c r="M58" s="116">
        <v>14</v>
      </c>
      <c r="N58" s="118" t="s">
        <v>208</v>
      </c>
      <c r="O58" s="120">
        <v>1.2999999999999678E-3</v>
      </c>
      <c r="P58" s="121">
        <v>2.7299999999999991E-2</v>
      </c>
      <c r="Q58" s="121">
        <v>0.16679999999999995</v>
      </c>
      <c r="R58" s="120">
        <v>0.16210000000000002</v>
      </c>
      <c r="S58" s="121">
        <v>0.64240000000000008</v>
      </c>
      <c r="T58" s="121">
        <v>0.79069999999999996</v>
      </c>
      <c r="U58" s="120">
        <v>0.37509999999999999</v>
      </c>
      <c r="V58" s="121">
        <v>0.79930000000000001</v>
      </c>
      <c r="W58" s="121">
        <v>0.91459999999999997</v>
      </c>
    </row>
    <row r="59" spans="1:23">
      <c r="A59" s="116">
        <v>15</v>
      </c>
      <c r="B59" s="118" t="s">
        <v>205</v>
      </c>
      <c r="C59" s="119">
        <v>204.81229999999999</v>
      </c>
      <c r="D59" s="118">
        <v>226.07069999999999</v>
      </c>
      <c r="E59" s="122">
        <v>240.4179</v>
      </c>
      <c r="F59" s="119">
        <v>235.34200000000001</v>
      </c>
      <c r="G59" s="118">
        <v>295.4821</v>
      </c>
      <c r="H59" s="122">
        <v>336.22989999999999</v>
      </c>
      <c r="I59" s="119">
        <v>260.44069999999999</v>
      </c>
      <c r="J59" s="118">
        <v>341.91050000000001</v>
      </c>
      <c r="K59" s="122">
        <v>424.44740000000002</v>
      </c>
      <c r="N59" s="118" t="s">
        <v>205</v>
      </c>
      <c r="O59" s="119">
        <v>204.81229999999999</v>
      </c>
      <c r="P59" s="118">
        <v>226.07069999999999</v>
      </c>
      <c r="Q59" s="122">
        <v>240.4179</v>
      </c>
      <c r="R59" s="119">
        <v>235.34200000000001</v>
      </c>
      <c r="S59" s="118">
        <v>295.4821</v>
      </c>
      <c r="T59" s="122">
        <v>336.22989999999999</v>
      </c>
      <c r="U59" s="119">
        <v>260.44069999999999</v>
      </c>
      <c r="V59" s="118">
        <v>341.91050000000001</v>
      </c>
      <c r="W59" s="122">
        <v>424.44740000000002</v>
      </c>
    </row>
    <row r="60" spans="1:23">
      <c r="B60" s="118" t="s">
        <v>206</v>
      </c>
      <c r="C60" s="119">
        <v>15.090349252885344</v>
      </c>
      <c r="D60" s="118">
        <v>18.852746328172277</v>
      </c>
      <c r="E60" s="118">
        <v>27.293588140538365</v>
      </c>
      <c r="F60" s="119">
        <v>32.872628385477412</v>
      </c>
      <c r="G60" s="118">
        <v>57.584456900778854</v>
      </c>
      <c r="H60" s="118">
        <v>79.160528579074423</v>
      </c>
      <c r="I60" s="119">
        <v>53.604899328636201</v>
      </c>
      <c r="J60" s="118">
        <v>82.432731395184192</v>
      </c>
      <c r="K60" s="118">
        <v>91.616169891010244</v>
      </c>
      <c r="N60" s="118" t="s">
        <v>206</v>
      </c>
      <c r="O60" s="119">
        <v>15.090349252885344</v>
      </c>
      <c r="P60" s="118">
        <v>18.852746328172277</v>
      </c>
      <c r="Q60" s="118">
        <v>27.293588140538365</v>
      </c>
      <c r="R60" s="119">
        <v>32.872628385477412</v>
      </c>
      <c r="S60" s="118">
        <v>57.584456900778854</v>
      </c>
      <c r="T60" s="118">
        <v>79.160528579074423</v>
      </c>
      <c r="U60" s="119">
        <v>53.604899328636201</v>
      </c>
      <c r="V60" s="118">
        <v>82.432731395184192</v>
      </c>
      <c r="W60" s="118">
        <v>91.616169891010244</v>
      </c>
    </row>
    <row r="61" spans="1:23">
      <c r="B61" s="118" t="s">
        <v>207</v>
      </c>
      <c r="C61" s="119">
        <v>183</v>
      </c>
      <c r="D61" s="118">
        <v>199</v>
      </c>
      <c r="E61" s="118">
        <v>201</v>
      </c>
      <c r="F61" s="119">
        <v>190</v>
      </c>
      <c r="G61" s="118">
        <v>221</v>
      </c>
      <c r="H61" s="118">
        <v>230</v>
      </c>
      <c r="I61" s="119">
        <v>193</v>
      </c>
      <c r="J61" s="118">
        <v>232</v>
      </c>
      <c r="K61" s="118">
        <v>252</v>
      </c>
      <c r="N61" s="118" t="s">
        <v>207</v>
      </c>
      <c r="O61" s="119">
        <v>183</v>
      </c>
      <c r="P61" s="118">
        <v>199</v>
      </c>
      <c r="Q61" s="118">
        <v>201</v>
      </c>
      <c r="R61" s="119">
        <v>190</v>
      </c>
      <c r="S61" s="118">
        <v>221</v>
      </c>
      <c r="T61" s="118">
        <v>230</v>
      </c>
      <c r="U61" s="119">
        <v>193</v>
      </c>
      <c r="V61" s="118">
        <v>232</v>
      </c>
      <c r="W61" s="118">
        <v>252</v>
      </c>
    </row>
    <row r="62" spans="1:23">
      <c r="B62" s="118" t="s">
        <v>208</v>
      </c>
      <c r="C62" s="120">
        <v>1.5100000000000002E-2</v>
      </c>
      <c r="D62" s="121">
        <v>0.20099999999999996</v>
      </c>
      <c r="E62" s="121">
        <v>0.45579999999999998</v>
      </c>
      <c r="F62" s="120">
        <v>0.38439999999999996</v>
      </c>
      <c r="G62" s="121">
        <v>0.85240000000000005</v>
      </c>
      <c r="H62" s="121">
        <v>0.91749999999999998</v>
      </c>
      <c r="I62" s="120">
        <v>0.59519999999999995</v>
      </c>
      <c r="J62" s="121">
        <v>0.92579999999999996</v>
      </c>
      <c r="K62" s="121">
        <v>0.96589999999999998</v>
      </c>
      <c r="M62" s="116">
        <v>15</v>
      </c>
      <c r="N62" s="118" t="s">
        <v>208</v>
      </c>
      <c r="O62" s="120">
        <v>1.5100000000000002E-2</v>
      </c>
      <c r="P62" s="121">
        <v>0.20099999999999996</v>
      </c>
      <c r="Q62" s="121">
        <v>0.45579999999999998</v>
      </c>
      <c r="R62" s="120">
        <v>0.38439999999999996</v>
      </c>
      <c r="S62" s="121">
        <v>0.85240000000000005</v>
      </c>
      <c r="T62" s="121">
        <v>0.91749999999999998</v>
      </c>
      <c r="U62" s="120">
        <v>0.59519999999999995</v>
      </c>
      <c r="V62" s="121">
        <v>0.92579999999999996</v>
      </c>
      <c r="W62" s="121">
        <v>0.96589999999999998</v>
      </c>
    </row>
    <row r="63" spans="1:23">
      <c r="A63" s="116">
        <v>16</v>
      </c>
      <c r="B63" s="118" t="s">
        <v>205</v>
      </c>
      <c r="C63" s="119">
        <v>220.41739999999999</v>
      </c>
      <c r="D63" s="118">
        <v>245.56139999999999</v>
      </c>
      <c r="E63" s="122">
        <v>262.95479999999998</v>
      </c>
      <c r="F63" s="119">
        <v>256.80540000000002</v>
      </c>
      <c r="G63" s="118">
        <v>332.26029999999997</v>
      </c>
      <c r="H63" s="122">
        <v>378.56880000000001</v>
      </c>
      <c r="I63" s="119">
        <v>287.62130000000002</v>
      </c>
      <c r="J63" s="118">
        <v>383.70460000000003</v>
      </c>
      <c r="K63" s="122">
        <v>453.91829999999999</v>
      </c>
      <c r="N63" s="118" t="s">
        <v>205</v>
      </c>
      <c r="O63" s="119">
        <v>220.41739999999999</v>
      </c>
      <c r="P63" s="118">
        <v>245.56139999999999</v>
      </c>
      <c r="Q63" s="122">
        <v>262.95479999999998</v>
      </c>
      <c r="R63" s="119">
        <v>256.80540000000002</v>
      </c>
      <c r="S63" s="118">
        <v>332.26029999999997</v>
      </c>
      <c r="T63" s="122">
        <v>378.56880000000001</v>
      </c>
      <c r="U63" s="119">
        <v>287.62130000000002</v>
      </c>
      <c r="V63" s="118">
        <v>383.70460000000003</v>
      </c>
      <c r="W63" s="122">
        <v>453.91829999999999</v>
      </c>
    </row>
    <row r="64" spans="1:23">
      <c r="B64" s="118" t="s">
        <v>206</v>
      </c>
      <c r="C64" s="119">
        <v>16.894718713019245</v>
      </c>
      <c r="D64" s="118">
        <v>21.718324028337594</v>
      </c>
      <c r="E64" s="118">
        <v>31.891934191996782</v>
      </c>
      <c r="F64" s="119">
        <v>38.275360627473177</v>
      </c>
      <c r="G64" s="118">
        <v>68.101861430235687</v>
      </c>
      <c r="H64" s="118">
        <v>83.015715545087986</v>
      </c>
      <c r="I64" s="119">
        <v>62.783636919316059</v>
      </c>
      <c r="J64" s="118">
        <v>84.857616159905589</v>
      </c>
      <c r="K64" s="118">
        <v>75.947300309833139</v>
      </c>
      <c r="N64" s="118" t="s">
        <v>206</v>
      </c>
      <c r="O64" s="119">
        <v>16.894718713019245</v>
      </c>
      <c r="P64" s="118">
        <v>21.718324028337594</v>
      </c>
      <c r="Q64" s="118">
        <v>31.891934191996782</v>
      </c>
      <c r="R64" s="119">
        <v>38.275360627473177</v>
      </c>
      <c r="S64" s="118">
        <v>68.101861430235687</v>
      </c>
      <c r="T64" s="118">
        <v>83.015715545087986</v>
      </c>
      <c r="U64" s="119">
        <v>62.783636919316059</v>
      </c>
      <c r="V64" s="118">
        <v>84.857616159905589</v>
      </c>
      <c r="W64" s="118">
        <v>75.947300309833139</v>
      </c>
    </row>
    <row r="65" spans="1:23">
      <c r="B65" s="118" t="s">
        <v>207</v>
      </c>
      <c r="C65" s="119">
        <v>196</v>
      </c>
      <c r="D65" s="118">
        <v>214</v>
      </c>
      <c r="E65" s="118">
        <v>218</v>
      </c>
      <c r="F65" s="119">
        <v>205</v>
      </c>
      <c r="G65" s="118">
        <v>242</v>
      </c>
      <c r="H65" s="118">
        <v>254</v>
      </c>
      <c r="I65" s="119">
        <v>209</v>
      </c>
      <c r="J65" s="118">
        <v>256</v>
      </c>
      <c r="K65" s="118">
        <v>284</v>
      </c>
      <c r="N65" s="118" t="s">
        <v>207</v>
      </c>
      <c r="O65" s="119">
        <v>196</v>
      </c>
      <c r="P65" s="118">
        <v>214</v>
      </c>
      <c r="Q65" s="118">
        <v>218</v>
      </c>
      <c r="R65" s="119">
        <v>205</v>
      </c>
      <c r="S65" s="118">
        <v>242</v>
      </c>
      <c r="T65" s="118">
        <v>254</v>
      </c>
      <c r="U65" s="119">
        <v>209</v>
      </c>
      <c r="V65" s="118">
        <v>256</v>
      </c>
      <c r="W65" s="118">
        <v>284</v>
      </c>
    </row>
    <row r="66" spans="1:23">
      <c r="B66" s="118" t="s">
        <v>208</v>
      </c>
      <c r="C66" s="120">
        <v>0.10960000000000003</v>
      </c>
      <c r="D66" s="121">
        <v>0.56169999999999998</v>
      </c>
      <c r="E66" s="121">
        <v>0.75059999999999993</v>
      </c>
      <c r="F66" s="120">
        <v>0.63060000000000005</v>
      </c>
      <c r="G66" s="121">
        <v>0.95450000000000002</v>
      </c>
      <c r="H66" s="121">
        <v>0.97470000000000001</v>
      </c>
      <c r="I66" s="120">
        <v>0.77069999999999994</v>
      </c>
      <c r="J66" s="121">
        <v>0.9748</v>
      </c>
      <c r="K66" s="121">
        <v>0.98660000000000003</v>
      </c>
      <c r="M66" s="116">
        <v>16</v>
      </c>
      <c r="N66" s="118" t="s">
        <v>208</v>
      </c>
      <c r="O66" s="120">
        <v>0.10960000000000003</v>
      </c>
      <c r="P66" s="121">
        <v>0.56169999999999998</v>
      </c>
      <c r="Q66" s="121">
        <v>0.75059999999999993</v>
      </c>
      <c r="R66" s="120">
        <v>0.63060000000000005</v>
      </c>
      <c r="S66" s="121">
        <v>0.95450000000000002</v>
      </c>
      <c r="T66" s="121">
        <v>0.97470000000000001</v>
      </c>
      <c r="U66" s="120">
        <v>0.77069999999999994</v>
      </c>
      <c r="V66" s="121">
        <v>0.9748</v>
      </c>
      <c r="W66" s="121">
        <v>0.98660000000000003</v>
      </c>
    </row>
    <row r="67" spans="1:23">
      <c r="A67" s="116">
        <v>17</v>
      </c>
      <c r="B67" s="118" t="s">
        <v>205</v>
      </c>
      <c r="C67" s="119">
        <v>236.32</v>
      </c>
      <c r="D67" s="118">
        <v>265.83240000000001</v>
      </c>
      <c r="E67" s="122">
        <v>286.78489999999999</v>
      </c>
      <c r="F67" s="119">
        <v>279.39179999999999</v>
      </c>
      <c r="G67" s="118">
        <v>370.35500000000002</v>
      </c>
      <c r="H67" s="122">
        <v>417.07139999999998</v>
      </c>
      <c r="I67" s="119">
        <v>316.02699999999999</v>
      </c>
      <c r="J67" s="118">
        <v>420.46839999999997</v>
      </c>
      <c r="K67" s="122">
        <v>473.60570000000001</v>
      </c>
      <c r="N67" s="118" t="s">
        <v>205</v>
      </c>
      <c r="O67" s="119">
        <v>236.32</v>
      </c>
      <c r="P67" s="118">
        <v>265.83240000000001</v>
      </c>
      <c r="Q67" s="122">
        <v>286.78489999999999</v>
      </c>
      <c r="R67" s="119">
        <v>279.39179999999999</v>
      </c>
      <c r="S67" s="118">
        <v>370.35500000000002</v>
      </c>
      <c r="T67" s="122">
        <v>417.07139999999998</v>
      </c>
      <c r="U67" s="119">
        <v>316.02699999999999</v>
      </c>
      <c r="V67" s="118">
        <v>420.46839999999997</v>
      </c>
      <c r="W67" s="122">
        <v>473.60570000000001</v>
      </c>
    </row>
    <row r="68" spans="1:23">
      <c r="B68" s="118" t="s">
        <v>206</v>
      </c>
      <c r="C68" s="119">
        <v>18.980401090666113</v>
      </c>
      <c r="D68" s="118">
        <v>24.863851900965287</v>
      </c>
      <c r="E68" s="118">
        <v>36.920868720070828</v>
      </c>
      <c r="F68" s="119">
        <v>44.216641707624063</v>
      </c>
      <c r="G68" s="118">
        <v>74.443182050040747</v>
      </c>
      <c r="H68" s="118">
        <v>78.755640732169624</v>
      </c>
      <c r="I68" s="119">
        <v>70.78625671988911</v>
      </c>
      <c r="J68" s="118">
        <v>78.864416317221796</v>
      </c>
      <c r="K68" s="118">
        <v>58.985262173061976</v>
      </c>
      <c r="N68" s="118" t="s">
        <v>206</v>
      </c>
      <c r="O68" s="119">
        <v>18.980401090666113</v>
      </c>
      <c r="P68" s="118">
        <v>24.863851900965287</v>
      </c>
      <c r="Q68" s="118">
        <v>36.920868720070828</v>
      </c>
      <c r="R68" s="119">
        <v>44.216641707624063</v>
      </c>
      <c r="S68" s="118">
        <v>74.443182050040747</v>
      </c>
      <c r="T68" s="118">
        <v>78.755640732169624</v>
      </c>
      <c r="U68" s="119">
        <v>70.78625671988911</v>
      </c>
      <c r="V68" s="118">
        <v>78.864416317221796</v>
      </c>
      <c r="W68" s="118">
        <v>58.985262173061976</v>
      </c>
    </row>
    <row r="69" spans="1:23">
      <c r="B69" s="118" t="s">
        <v>207</v>
      </c>
      <c r="C69" s="119">
        <v>209</v>
      </c>
      <c r="D69" s="118">
        <v>230</v>
      </c>
      <c r="E69" s="118">
        <v>235</v>
      </c>
      <c r="F69" s="119">
        <v>220</v>
      </c>
      <c r="G69" s="118">
        <v>264</v>
      </c>
      <c r="H69" s="118">
        <v>280</v>
      </c>
      <c r="I69" s="119">
        <v>224</v>
      </c>
      <c r="J69" s="118">
        <v>282</v>
      </c>
      <c r="K69" s="118">
        <v>321</v>
      </c>
      <c r="N69" s="118" t="s">
        <v>207</v>
      </c>
      <c r="O69" s="119">
        <v>209</v>
      </c>
      <c r="P69" s="118">
        <v>230</v>
      </c>
      <c r="Q69" s="118">
        <v>235</v>
      </c>
      <c r="R69" s="119">
        <v>220</v>
      </c>
      <c r="S69" s="118">
        <v>264</v>
      </c>
      <c r="T69" s="118">
        <v>280</v>
      </c>
      <c r="U69" s="119">
        <v>224</v>
      </c>
      <c r="V69" s="118">
        <v>282</v>
      </c>
      <c r="W69" s="118">
        <v>321</v>
      </c>
    </row>
    <row r="70" spans="1:23">
      <c r="B70" s="118" t="s">
        <v>208</v>
      </c>
      <c r="C70" s="120">
        <v>0.37619999999999998</v>
      </c>
      <c r="D70" s="121">
        <v>0.86219999999999997</v>
      </c>
      <c r="E70" s="121">
        <v>0.92259999999999998</v>
      </c>
      <c r="F70" s="120">
        <v>0.8226</v>
      </c>
      <c r="G70" s="121">
        <v>0.98729999999999996</v>
      </c>
      <c r="H70" s="121">
        <v>0.99280000000000002</v>
      </c>
      <c r="I70" s="120">
        <v>0.8911</v>
      </c>
      <c r="J70" s="121">
        <v>0.99280000000000002</v>
      </c>
      <c r="K70" s="121">
        <v>0.996</v>
      </c>
      <c r="M70" s="116">
        <v>17</v>
      </c>
      <c r="N70" s="118" t="s">
        <v>208</v>
      </c>
      <c r="O70" s="120">
        <v>0.37619999999999998</v>
      </c>
      <c r="P70" s="121">
        <v>0.86219999999999997</v>
      </c>
      <c r="Q70" s="121">
        <v>0.92259999999999998</v>
      </c>
      <c r="R70" s="120">
        <v>0.8226</v>
      </c>
      <c r="S70" s="121">
        <v>0.98729999999999996</v>
      </c>
      <c r="T70" s="121">
        <v>0.99280000000000002</v>
      </c>
      <c r="U70" s="120">
        <v>0.8911</v>
      </c>
      <c r="V70" s="121">
        <v>0.99280000000000002</v>
      </c>
      <c r="W70" s="121">
        <v>0.996</v>
      </c>
    </row>
    <row r="71" spans="1:23">
      <c r="A71" s="116">
        <v>18</v>
      </c>
      <c r="B71" s="118" t="s">
        <v>205</v>
      </c>
      <c r="C71" s="119">
        <v>252.50409999999999</v>
      </c>
      <c r="D71" s="118">
        <v>286.96530000000001</v>
      </c>
      <c r="E71" s="122">
        <v>312.0573</v>
      </c>
      <c r="F71" s="119">
        <v>303.10950000000003</v>
      </c>
      <c r="G71" s="118">
        <v>406.19110000000001</v>
      </c>
      <c r="H71" s="122">
        <v>448.05419999999998</v>
      </c>
      <c r="I71" s="119">
        <v>344.76190000000003</v>
      </c>
      <c r="J71" s="118">
        <v>450.14350000000002</v>
      </c>
      <c r="K71" s="122">
        <v>485.65769999999998</v>
      </c>
      <c r="N71" s="118" t="s">
        <v>205</v>
      </c>
      <c r="O71" s="119">
        <v>252.50409999999999</v>
      </c>
      <c r="P71" s="118">
        <v>286.96530000000001</v>
      </c>
      <c r="Q71" s="122">
        <v>312.0573</v>
      </c>
      <c r="R71" s="119">
        <v>303.10950000000003</v>
      </c>
      <c r="S71" s="118">
        <v>406.19110000000001</v>
      </c>
      <c r="T71" s="122">
        <v>448.05419999999998</v>
      </c>
      <c r="U71" s="119">
        <v>344.76190000000003</v>
      </c>
      <c r="V71" s="118">
        <v>450.14350000000002</v>
      </c>
      <c r="W71" s="122">
        <v>485.65769999999998</v>
      </c>
    </row>
    <row r="72" spans="1:23">
      <c r="B72" s="118" t="s">
        <v>206</v>
      </c>
      <c r="C72" s="119">
        <v>21.103215815647122</v>
      </c>
      <c r="D72" s="118">
        <v>28.42492732724854</v>
      </c>
      <c r="E72" s="118">
        <v>42.538828990784367</v>
      </c>
      <c r="F72" s="119">
        <v>50.511884292664028</v>
      </c>
      <c r="G72" s="118">
        <v>73.77783066490656</v>
      </c>
      <c r="H72" s="118">
        <v>68.030548122938171</v>
      </c>
      <c r="I72" s="119">
        <v>76.335522003729281</v>
      </c>
      <c r="J72" s="118">
        <v>67.616575688807998</v>
      </c>
      <c r="K72" s="118">
        <v>43.905675049363758</v>
      </c>
      <c r="N72" s="118" t="s">
        <v>206</v>
      </c>
      <c r="O72" s="119">
        <v>21.103215815647122</v>
      </c>
      <c r="P72" s="118">
        <v>28.42492732724854</v>
      </c>
      <c r="Q72" s="118">
        <v>42.538828990784367</v>
      </c>
      <c r="R72" s="119">
        <v>50.511884292664028</v>
      </c>
      <c r="S72" s="118">
        <v>73.77783066490656</v>
      </c>
      <c r="T72" s="118">
        <v>68.030548122938171</v>
      </c>
      <c r="U72" s="119">
        <v>76.335522003729281</v>
      </c>
      <c r="V72" s="118">
        <v>67.616575688807998</v>
      </c>
      <c r="W72" s="118">
        <v>43.905675049363758</v>
      </c>
    </row>
    <row r="73" spans="1:23">
      <c r="B73" s="118" t="s">
        <v>207</v>
      </c>
      <c r="C73" s="119">
        <v>222</v>
      </c>
      <c r="D73" s="118">
        <v>247</v>
      </c>
      <c r="E73" s="118">
        <v>253</v>
      </c>
      <c r="F73" s="119">
        <v>235</v>
      </c>
      <c r="G73" s="118">
        <v>288</v>
      </c>
      <c r="H73" s="118">
        <v>310</v>
      </c>
      <c r="I73" s="119">
        <v>241</v>
      </c>
      <c r="J73" s="118">
        <v>310</v>
      </c>
      <c r="K73" s="118">
        <v>369</v>
      </c>
      <c r="N73" s="118" t="s">
        <v>207</v>
      </c>
      <c r="O73" s="119">
        <v>222</v>
      </c>
      <c r="P73" s="118">
        <v>247</v>
      </c>
      <c r="Q73" s="118">
        <v>253</v>
      </c>
      <c r="R73" s="119">
        <v>235</v>
      </c>
      <c r="S73" s="118">
        <v>288</v>
      </c>
      <c r="T73" s="118">
        <v>310</v>
      </c>
      <c r="U73" s="119">
        <v>241</v>
      </c>
      <c r="V73" s="118">
        <v>310</v>
      </c>
      <c r="W73" s="118">
        <v>369</v>
      </c>
    </row>
    <row r="74" spans="1:23">
      <c r="B74" s="118" t="s">
        <v>208</v>
      </c>
      <c r="C74" s="120">
        <v>0.70860000000000001</v>
      </c>
      <c r="D74" s="121">
        <v>0.97530000000000006</v>
      </c>
      <c r="E74" s="121">
        <v>0.98240000000000005</v>
      </c>
      <c r="F74" s="120">
        <v>0.9274</v>
      </c>
      <c r="G74" s="121">
        <v>0.99660000000000004</v>
      </c>
      <c r="H74" s="121">
        <v>0.99860000000000004</v>
      </c>
      <c r="I74" s="120">
        <v>0.95240000000000002</v>
      </c>
      <c r="J74" s="121">
        <v>0.99809999999999999</v>
      </c>
      <c r="K74" s="121">
        <v>0.99880000000000002</v>
      </c>
      <c r="M74" s="116">
        <v>18</v>
      </c>
      <c r="N74" s="118" t="s">
        <v>208</v>
      </c>
      <c r="O74" s="120">
        <v>0.70860000000000001</v>
      </c>
      <c r="P74" s="121">
        <v>0.97530000000000006</v>
      </c>
      <c r="Q74" s="121">
        <v>0.98240000000000005</v>
      </c>
      <c r="R74" s="120">
        <v>0.9274</v>
      </c>
      <c r="S74" s="121">
        <v>0.99660000000000004</v>
      </c>
      <c r="T74" s="121">
        <v>0.99860000000000004</v>
      </c>
      <c r="U74" s="120">
        <v>0.95240000000000002</v>
      </c>
      <c r="V74" s="121">
        <v>0.99809999999999999</v>
      </c>
      <c r="W74" s="121">
        <v>0.99880000000000002</v>
      </c>
    </row>
    <row r="75" spans="1:23">
      <c r="A75" s="116">
        <v>19</v>
      </c>
      <c r="B75" s="118" t="s">
        <v>205</v>
      </c>
      <c r="C75" s="119">
        <v>268.99459999999999</v>
      </c>
      <c r="D75" s="118">
        <v>309.00099999999998</v>
      </c>
      <c r="E75" s="122">
        <v>338.81270000000001</v>
      </c>
      <c r="F75" s="119">
        <v>327.86450000000002</v>
      </c>
      <c r="G75" s="118">
        <v>437.012</v>
      </c>
      <c r="H75" s="122">
        <v>469.99919999999997</v>
      </c>
      <c r="I75" s="119">
        <v>372.8519</v>
      </c>
      <c r="J75" s="118">
        <v>470.89280000000002</v>
      </c>
      <c r="K75" s="122">
        <v>492.41489999999999</v>
      </c>
      <c r="N75" s="118" t="s">
        <v>205</v>
      </c>
      <c r="O75" s="119">
        <v>268.99459999999999</v>
      </c>
      <c r="P75" s="118">
        <v>309.00099999999998</v>
      </c>
      <c r="Q75" s="122">
        <v>338.81270000000001</v>
      </c>
      <c r="R75" s="119">
        <v>327.86450000000002</v>
      </c>
      <c r="S75" s="118">
        <v>437.012</v>
      </c>
      <c r="T75" s="122">
        <v>469.99919999999997</v>
      </c>
      <c r="U75" s="119">
        <v>372.8519</v>
      </c>
      <c r="V75" s="118">
        <v>470.89280000000002</v>
      </c>
      <c r="W75" s="122">
        <v>492.41489999999999</v>
      </c>
    </row>
    <row r="76" spans="1:23">
      <c r="B76" s="118" t="s">
        <v>206</v>
      </c>
      <c r="C76" s="119">
        <v>23.40259684295523</v>
      </c>
      <c r="D76" s="118">
        <v>32.435172314022118</v>
      </c>
      <c r="E76" s="118">
        <v>48.358472607158603</v>
      </c>
      <c r="F76" s="119">
        <v>56.685457251894796</v>
      </c>
      <c r="G76" s="118">
        <v>66.931802923755043</v>
      </c>
      <c r="H76" s="118">
        <v>54.22195497582473</v>
      </c>
      <c r="I76" s="119">
        <v>78.819099280766565</v>
      </c>
      <c r="J76" s="118">
        <v>53.91878366287245</v>
      </c>
      <c r="K76" s="118">
        <v>31.536062060933006</v>
      </c>
      <c r="N76" s="118" t="s">
        <v>206</v>
      </c>
      <c r="O76" s="119">
        <v>23.40259684295523</v>
      </c>
      <c r="P76" s="118">
        <v>32.435172314022118</v>
      </c>
      <c r="Q76" s="118">
        <v>48.358472607158603</v>
      </c>
      <c r="R76" s="119">
        <v>56.685457251894796</v>
      </c>
      <c r="S76" s="118">
        <v>66.931802923755043</v>
      </c>
      <c r="T76" s="118">
        <v>54.22195497582473</v>
      </c>
      <c r="U76" s="119">
        <v>78.819099280766565</v>
      </c>
      <c r="V76" s="118">
        <v>53.91878366287245</v>
      </c>
      <c r="W76" s="118">
        <v>31.536062060933006</v>
      </c>
    </row>
    <row r="77" spans="1:23">
      <c r="B77" s="118" t="s">
        <v>207</v>
      </c>
      <c r="C77" s="119">
        <v>236</v>
      </c>
      <c r="D77" s="118">
        <v>263</v>
      </c>
      <c r="E77" s="118">
        <v>271</v>
      </c>
      <c r="F77" s="119">
        <v>251</v>
      </c>
      <c r="G77" s="118">
        <v>314</v>
      </c>
      <c r="H77" s="118">
        <v>342</v>
      </c>
      <c r="I77" s="119">
        <v>259</v>
      </c>
      <c r="J77" s="118">
        <v>343</v>
      </c>
      <c r="K77" s="118">
        <v>431</v>
      </c>
      <c r="N77" s="118" t="s">
        <v>207</v>
      </c>
      <c r="O77" s="119">
        <v>236</v>
      </c>
      <c r="P77" s="118">
        <v>263</v>
      </c>
      <c r="Q77" s="118">
        <v>271</v>
      </c>
      <c r="R77" s="119">
        <v>251</v>
      </c>
      <c r="S77" s="118">
        <v>314</v>
      </c>
      <c r="T77" s="118">
        <v>342</v>
      </c>
      <c r="U77" s="119">
        <v>259</v>
      </c>
      <c r="V77" s="118">
        <v>343</v>
      </c>
      <c r="W77" s="118">
        <v>431</v>
      </c>
    </row>
    <row r="78" spans="1:23">
      <c r="B78" s="118" t="s">
        <v>208</v>
      </c>
      <c r="C78" s="120">
        <v>0.91290000000000004</v>
      </c>
      <c r="D78" s="121">
        <v>0.99650000000000005</v>
      </c>
      <c r="E78" s="121">
        <v>0.99709999999999999</v>
      </c>
      <c r="F78" s="120">
        <v>0.97670000000000001</v>
      </c>
      <c r="G78" s="121">
        <v>0.99955000000000005</v>
      </c>
      <c r="H78" s="121">
        <v>0.99980000000000002</v>
      </c>
      <c r="I78" s="120">
        <v>0.98089999999999999</v>
      </c>
      <c r="J78" s="121">
        <v>0.99962499999999999</v>
      </c>
      <c r="K78" s="121">
        <v>0.99965833333333332</v>
      </c>
      <c r="M78" s="116">
        <v>19</v>
      </c>
      <c r="N78" s="118" t="s">
        <v>208</v>
      </c>
      <c r="O78" s="120">
        <v>0.91290000000000004</v>
      </c>
      <c r="P78" s="121">
        <v>0.99650000000000005</v>
      </c>
      <c r="Q78" s="121">
        <v>0.99709999999999999</v>
      </c>
      <c r="R78" s="120">
        <v>0.97670000000000001</v>
      </c>
      <c r="S78" s="121">
        <v>0.99955000000000005</v>
      </c>
      <c r="T78" s="121">
        <v>0.99980000000000002</v>
      </c>
      <c r="U78" s="120">
        <v>0.98089999999999999</v>
      </c>
      <c r="V78" s="121">
        <v>0.99962499999999999</v>
      </c>
      <c r="W78" s="121">
        <v>0.99965833333333332</v>
      </c>
    </row>
    <row r="79" spans="1:23">
      <c r="A79" s="116">
        <v>20</v>
      </c>
      <c r="B79" s="118" t="s">
        <v>205</v>
      </c>
      <c r="C79" s="119">
        <v>285.798</v>
      </c>
      <c r="D79" s="118">
        <v>332.02109999999999</v>
      </c>
      <c r="E79" s="122">
        <v>366.76769999999999</v>
      </c>
      <c r="F79" s="119">
        <v>353.24310000000003</v>
      </c>
      <c r="G79" s="118">
        <v>460.91890000000001</v>
      </c>
      <c r="H79" s="122">
        <v>483.70150000000001</v>
      </c>
      <c r="I79" s="119">
        <v>399.10879999999997</v>
      </c>
      <c r="J79" s="118">
        <v>483.93610000000001</v>
      </c>
      <c r="K79" s="122">
        <v>496.22469999999998</v>
      </c>
      <c r="N79" s="118" t="s">
        <v>205</v>
      </c>
      <c r="O79" s="119">
        <v>285.798</v>
      </c>
      <c r="P79" s="118">
        <v>332.02109999999999</v>
      </c>
      <c r="Q79" s="122">
        <v>366.76769999999999</v>
      </c>
      <c r="R79" s="119">
        <v>353.24310000000003</v>
      </c>
      <c r="S79" s="118">
        <v>460.91890000000001</v>
      </c>
      <c r="T79" s="122">
        <v>483.70150000000001</v>
      </c>
      <c r="U79" s="119">
        <v>399.10879999999997</v>
      </c>
      <c r="V79" s="118">
        <v>483.93610000000001</v>
      </c>
      <c r="W79" s="122">
        <v>496.22469999999998</v>
      </c>
    </row>
    <row r="80" spans="1:23">
      <c r="B80" s="118" t="s">
        <v>206</v>
      </c>
      <c r="C80" s="119">
        <v>25.948432093535306</v>
      </c>
      <c r="D80" s="118">
        <v>36.802680588781143</v>
      </c>
      <c r="E80" s="118">
        <v>53.387535620273319</v>
      </c>
      <c r="F80" s="119">
        <v>61.735943623334244</v>
      </c>
      <c r="G80" s="118">
        <v>56.147234784871799</v>
      </c>
      <c r="H80" s="118">
        <v>40.353491028336627</v>
      </c>
      <c r="I80" s="119">
        <v>77.998250847523892</v>
      </c>
      <c r="J80" s="118">
        <v>40.603185572787204</v>
      </c>
      <c r="K80" s="118">
        <v>21.829912148620579</v>
      </c>
      <c r="N80" s="118" t="s">
        <v>206</v>
      </c>
      <c r="O80" s="119">
        <v>25.948432093535306</v>
      </c>
      <c r="P80" s="118">
        <v>36.802680588781143</v>
      </c>
      <c r="Q80" s="118">
        <v>53.387535620273319</v>
      </c>
      <c r="R80" s="119">
        <v>61.735943623334244</v>
      </c>
      <c r="S80" s="118">
        <v>56.147234784871799</v>
      </c>
      <c r="T80" s="118">
        <v>40.353491028336627</v>
      </c>
      <c r="U80" s="119">
        <v>77.998250847523892</v>
      </c>
      <c r="V80" s="118">
        <v>40.603185572787204</v>
      </c>
      <c r="W80" s="118">
        <v>21.829912148620579</v>
      </c>
    </row>
    <row r="81" spans="1:23">
      <c r="B81" s="118" t="s">
        <v>207</v>
      </c>
      <c r="C81" s="119">
        <v>249</v>
      </c>
      <c r="D81" s="118">
        <v>280</v>
      </c>
      <c r="E81" s="118">
        <v>290</v>
      </c>
      <c r="F81" s="119">
        <v>267</v>
      </c>
      <c r="G81" s="118">
        <v>342</v>
      </c>
      <c r="H81" s="118">
        <v>380</v>
      </c>
      <c r="I81" s="119">
        <v>276</v>
      </c>
      <c r="J81" s="118">
        <v>379</v>
      </c>
      <c r="K81" s="118">
        <v>500</v>
      </c>
      <c r="N81" s="118" t="s">
        <v>207</v>
      </c>
      <c r="O81" s="119">
        <v>249</v>
      </c>
      <c r="P81" s="118">
        <v>280</v>
      </c>
      <c r="Q81" s="118">
        <v>290</v>
      </c>
      <c r="R81" s="119">
        <v>267</v>
      </c>
      <c r="S81" s="118">
        <v>342</v>
      </c>
      <c r="T81" s="118">
        <v>380</v>
      </c>
      <c r="U81" s="119">
        <v>276</v>
      </c>
      <c r="V81" s="118">
        <v>379</v>
      </c>
      <c r="W81" s="118">
        <v>500</v>
      </c>
    </row>
    <row r="82" spans="1:23">
      <c r="B82" s="118" t="s">
        <v>208</v>
      </c>
      <c r="C82" s="120">
        <v>0.98380000000000001</v>
      </c>
      <c r="D82" s="121">
        <v>0.99983999999999995</v>
      </c>
      <c r="E82" s="121">
        <v>0.99955000000000005</v>
      </c>
      <c r="F82" s="120">
        <v>0.99209999999999998</v>
      </c>
      <c r="G82" s="121">
        <v>1</v>
      </c>
      <c r="H82" s="121">
        <v>0.99986896551724136</v>
      </c>
      <c r="I82" s="120">
        <v>0.99280000000000002</v>
      </c>
      <c r="J82" s="121">
        <v>1</v>
      </c>
      <c r="K82" s="121">
        <v>0.99979090909090906</v>
      </c>
      <c r="M82" s="116">
        <v>20</v>
      </c>
      <c r="N82" s="118" t="s">
        <v>208</v>
      </c>
      <c r="O82" s="120">
        <v>0.98380000000000001</v>
      </c>
      <c r="P82" s="121">
        <v>0.99983999999999995</v>
      </c>
      <c r="Q82" s="121">
        <v>0.99955000000000005</v>
      </c>
      <c r="R82" s="120">
        <v>0.99209999999999998</v>
      </c>
      <c r="S82" s="121">
        <v>1</v>
      </c>
      <c r="T82" s="121">
        <v>0.99986896551724136</v>
      </c>
      <c r="U82" s="120">
        <v>0.99280000000000002</v>
      </c>
      <c r="V82" s="121">
        <v>1</v>
      </c>
      <c r="W82" s="121">
        <v>0.99979090909090906</v>
      </c>
    </row>
    <row r="83" spans="1:23">
      <c r="A83" s="116">
        <v>21</v>
      </c>
      <c r="B83" s="118" t="s">
        <v>205</v>
      </c>
      <c r="C83" s="119">
        <v>302.91480000000001</v>
      </c>
      <c r="D83" s="118">
        <v>355.9699</v>
      </c>
      <c r="E83" s="122">
        <v>395.1728</v>
      </c>
      <c r="F83" s="119">
        <v>378.64870000000002</v>
      </c>
      <c r="G83" s="118">
        <v>477.392</v>
      </c>
      <c r="H83" s="122">
        <v>491.71050000000002</v>
      </c>
      <c r="I83" s="119">
        <v>422.29349999999999</v>
      </c>
      <c r="J83" s="118">
        <v>491.51459999999997</v>
      </c>
      <c r="K83" s="122">
        <v>498.1891</v>
      </c>
      <c r="N83" s="118" t="s">
        <v>205</v>
      </c>
      <c r="O83" s="119">
        <v>302.91480000000001</v>
      </c>
      <c r="P83" s="118">
        <v>355.9699</v>
      </c>
      <c r="Q83" s="122">
        <v>395.1728</v>
      </c>
      <c r="R83" s="119">
        <v>378.64870000000002</v>
      </c>
      <c r="S83" s="118">
        <v>477.392</v>
      </c>
      <c r="T83" s="122">
        <v>491.71050000000002</v>
      </c>
      <c r="U83" s="119">
        <v>422.29349999999999</v>
      </c>
      <c r="V83" s="118">
        <v>491.51459999999997</v>
      </c>
      <c r="W83" s="122">
        <v>498.1891</v>
      </c>
    </row>
    <row r="84" spans="1:23">
      <c r="B84" s="118" t="s">
        <v>206</v>
      </c>
      <c r="C84" s="119">
        <v>28.634736523557883</v>
      </c>
      <c r="D84" s="118">
        <v>41.148498318667528</v>
      </c>
      <c r="E84" s="118">
        <v>56.3988086994949</v>
      </c>
      <c r="F84" s="119">
        <v>64.990716780450413</v>
      </c>
      <c r="G84" s="118">
        <v>43.886113237487521</v>
      </c>
      <c r="H84" s="118">
        <v>28.479269594381837</v>
      </c>
      <c r="I84" s="119">
        <v>73.986274096116134</v>
      </c>
      <c r="J84" s="118">
        <v>29.308751033243404</v>
      </c>
      <c r="K84" s="118">
        <v>15.004254528479922</v>
      </c>
      <c r="N84" s="118" t="s">
        <v>206</v>
      </c>
      <c r="O84" s="119">
        <v>28.634736523557883</v>
      </c>
      <c r="P84" s="118">
        <v>41.148498318667528</v>
      </c>
      <c r="Q84" s="118">
        <v>56.3988086994949</v>
      </c>
      <c r="R84" s="119">
        <v>64.990716780450413</v>
      </c>
      <c r="S84" s="118">
        <v>43.886113237487521</v>
      </c>
      <c r="T84" s="118">
        <v>28.479269594381837</v>
      </c>
      <c r="U84" s="119">
        <v>73.986274096116134</v>
      </c>
      <c r="V84" s="118">
        <v>29.308751033243404</v>
      </c>
      <c r="W84" s="118">
        <v>15.004254528479922</v>
      </c>
    </row>
    <row r="85" spans="1:23">
      <c r="B85" s="118" t="s">
        <v>207</v>
      </c>
      <c r="C85" s="119">
        <v>263</v>
      </c>
      <c r="D85" s="118">
        <v>298</v>
      </c>
      <c r="E85" s="118">
        <v>310</v>
      </c>
      <c r="F85" s="119">
        <v>284</v>
      </c>
      <c r="G85" s="118">
        <v>372</v>
      </c>
      <c r="H85" s="118">
        <v>425</v>
      </c>
      <c r="I85" s="119">
        <v>295</v>
      </c>
      <c r="J85" s="118">
        <v>421</v>
      </c>
      <c r="K85" s="118">
        <v>500</v>
      </c>
      <c r="N85" s="118" t="s">
        <v>207</v>
      </c>
      <c r="O85" s="119">
        <v>263</v>
      </c>
      <c r="P85" s="118">
        <v>298</v>
      </c>
      <c r="Q85" s="118">
        <v>310</v>
      </c>
      <c r="R85" s="119">
        <v>284</v>
      </c>
      <c r="S85" s="118">
        <v>372</v>
      </c>
      <c r="T85" s="118">
        <v>425</v>
      </c>
      <c r="U85" s="119">
        <v>295</v>
      </c>
      <c r="V85" s="118">
        <v>421</v>
      </c>
      <c r="W85" s="118">
        <v>500</v>
      </c>
    </row>
    <row r="86" spans="1:23">
      <c r="B86" s="118" t="s">
        <v>208</v>
      </c>
      <c r="C86" s="123">
        <v>0.99719999999999998</v>
      </c>
      <c r="D86" s="124">
        <v>1</v>
      </c>
      <c r="E86" s="124">
        <v>1</v>
      </c>
      <c r="F86" s="123">
        <v>0.99790000000000001</v>
      </c>
      <c r="G86" s="124">
        <v>1</v>
      </c>
      <c r="H86" s="124">
        <v>1</v>
      </c>
      <c r="I86" s="123">
        <v>0.99780000000000002</v>
      </c>
      <c r="J86" s="124">
        <v>1</v>
      </c>
      <c r="K86" s="124">
        <v>0.99987368421052636</v>
      </c>
      <c r="M86" s="116">
        <v>21</v>
      </c>
      <c r="N86" s="118" t="s">
        <v>208</v>
      </c>
      <c r="O86" s="123">
        <v>0.99719999999999998</v>
      </c>
      <c r="P86" s="124">
        <v>1</v>
      </c>
      <c r="Q86" s="124">
        <v>1</v>
      </c>
      <c r="R86" s="123">
        <v>0.99790000000000001</v>
      </c>
      <c r="S86" s="124">
        <v>1</v>
      </c>
      <c r="T86" s="124">
        <v>1</v>
      </c>
      <c r="U86" s="123">
        <v>0.99780000000000002</v>
      </c>
      <c r="V86" s="124">
        <v>1</v>
      </c>
      <c r="W86" s="124">
        <v>0.99987368421052636</v>
      </c>
    </row>
    <row r="87" spans="1:23">
      <c r="A87" s="116">
        <v>22</v>
      </c>
      <c r="B87" s="118" t="s">
        <v>205</v>
      </c>
      <c r="C87" s="119">
        <v>320.37150000000003</v>
      </c>
      <c r="D87" s="118">
        <v>380.6404</v>
      </c>
      <c r="E87" s="122">
        <v>422.28179999999998</v>
      </c>
      <c r="F87" s="119">
        <v>402.81599999999997</v>
      </c>
      <c r="G87" s="118">
        <v>487.7928</v>
      </c>
      <c r="H87" s="122">
        <v>496.05689999999998</v>
      </c>
      <c r="I87" s="119">
        <v>441.76519999999999</v>
      </c>
      <c r="J87" s="116">
        <v>495.71769999999998</v>
      </c>
      <c r="K87" s="122">
        <v>499.08730000000003</v>
      </c>
      <c r="N87" s="118" t="s">
        <v>205</v>
      </c>
      <c r="O87" s="119">
        <v>320.37150000000003</v>
      </c>
      <c r="P87" s="118">
        <v>380.6404</v>
      </c>
      <c r="Q87" s="122">
        <v>422.28179999999998</v>
      </c>
      <c r="R87" s="119">
        <v>402.81599999999997</v>
      </c>
      <c r="S87" s="118">
        <v>487.7928</v>
      </c>
      <c r="T87" s="122">
        <v>496.05689999999998</v>
      </c>
      <c r="U87" s="119">
        <v>441.76519999999999</v>
      </c>
      <c r="V87" s="116">
        <v>495.71769999999998</v>
      </c>
      <c r="W87" s="122">
        <v>499.08730000000003</v>
      </c>
    </row>
    <row r="88" spans="1:23">
      <c r="B88" s="118" t="s">
        <v>206</v>
      </c>
      <c r="C88" s="119">
        <v>31.48688028549369</v>
      </c>
      <c r="D88" s="118">
        <v>44.847671279587324</v>
      </c>
      <c r="E88" s="118">
        <v>55.714703638984382</v>
      </c>
      <c r="F88" s="119">
        <v>65.247576726088369</v>
      </c>
      <c r="G88" s="118">
        <v>32.405293988295192</v>
      </c>
      <c r="H88" s="118">
        <v>19.11666307363085</v>
      </c>
      <c r="I88" s="119">
        <v>67.5269950350676</v>
      </c>
      <c r="J88" s="116">
        <v>20.308300012926125</v>
      </c>
      <c r="K88" s="118">
        <v>10.214622487457364</v>
      </c>
      <c r="N88" s="118" t="s">
        <v>206</v>
      </c>
      <c r="O88" s="119">
        <v>31.48688028549369</v>
      </c>
      <c r="P88" s="118">
        <v>44.847671279587324</v>
      </c>
      <c r="Q88" s="118">
        <v>55.714703638984382</v>
      </c>
      <c r="R88" s="119">
        <v>65.247576726088369</v>
      </c>
      <c r="S88" s="118">
        <v>32.405293988295192</v>
      </c>
      <c r="T88" s="118">
        <v>19.11666307363085</v>
      </c>
      <c r="U88" s="119">
        <v>67.5269950350676</v>
      </c>
      <c r="V88" s="116">
        <v>20.308300012926125</v>
      </c>
      <c r="W88" s="118">
        <v>10.214622487457364</v>
      </c>
    </row>
    <row r="89" spans="1:23">
      <c r="B89" s="118" t="s">
        <v>207</v>
      </c>
      <c r="C89" s="119">
        <v>276</v>
      </c>
      <c r="D89" s="118">
        <v>316</v>
      </c>
      <c r="E89" s="118">
        <v>331</v>
      </c>
      <c r="F89" s="119">
        <v>301</v>
      </c>
      <c r="G89" s="118">
        <v>406</v>
      </c>
      <c r="H89" s="118">
        <v>480</v>
      </c>
      <c r="I89" s="119">
        <v>314</v>
      </c>
      <c r="J89" s="118">
        <v>475</v>
      </c>
      <c r="K89" s="118">
        <v>500</v>
      </c>
      <c r="N89" s="118" t="s">
        <v>207</v>
      </c>
      <c r="O89" s="119">
        <v>276</v>
      </c>
      <c r="P89" s="118">
        <v>316</v>
      </c>
      <c r="Q89" s="118">
        <v>331</v>
      </c>
      <c r="R89" s="119">
        <v>301</v>
      </c>
      <c r="S89" s="118">
        <v>406</v>
      </c>
      <c r="T89" s="118">
        <v>480</v>
      </c>
      <c r="U89" s="119">
        <v>314</v>
      </c>
      <c r="V89" s="118">
        <v>475</v>
      </c>
      <c r="W89" s="118">
        <v>500</v>
      </c>
    </row>
    <row r="90" spans="1:23">
      <c r="B90" s="118" t="s">
        <v>208</v>
      </c>
      <c r="C90" s="123">
        <v>0.99987999999999999</v>
      </c>
      <c r="D90" s="124">
        <v>1</v>
      </c>
      <c r="E90" s="124">
        <v>1</v>
      </c>
      <c r="F90" s="123">
        <v>0.99960000000000004</v>
      </c>
      <c r="G90" s="124">
        <v>1</v>
      </c>
      <c r="H90" s="124">
        <v>1</v>
      </c>
      <c r="I90" s="123">
        <v>0.99909999999999999</v>
      </c>
      <c r="J90" s="124">
        <v>1</v>
      </c>
      <c r="K90" s="124">
        <v>1</v>
      </c>
      <c r="M90" s="116">
        <v>22</v>
      </c>
      <c r="N90" s="118" t="s">
        <v>208</v>
      </c>
      <c r="O90" s="123">
        <v>0.99987999999999999</v>
      </c>
      <c r="P90" s="124">
        <v>1</v>
      </c>
      <c r="Q90" s="124">
        <v>1</v>
      </c>
      <c r="R90" s="123">
        <v>0.99960000000000004</v>
      </c>
      <c r="S90" s="124">
        <v>1</v>
      </c>
      <c r="T90" s="124">
        <v>1</v>
      </c>
      <c r="U90" s="123">
        <v>0.99909999999999999</v>
      </c>
      <c r="V90" s="124">
        <v>1</v>
      </c>
      <c r="W90" s="124">
        <v>1</v>
      </c>
    </row>
    <row r="91" spans="1:23">
      <c r="A91" s="116">
        <v>23</v>
      </c>
      <c r="B91" s="118" t="s">
        <v>205</v>
      </c>
      <c r="C91" s="119">
        <v>338.1139</v>
      </c>
      <c r="D91" s="118">
        <v>405.52100000000002</v>
      </c>
      <c r="E91" s="122">
        <v>446.41320000000002</v>
      </c>
      <c r="F91" s="119">
        <v>425.06549999999999</v>
      </c>
      <c r="G91" s="118">
        <v>493.76350000000002</v>
      </c>
      <c r="H91" s="122">
        <v>498.26609999999999</v>
      </c>
      <c r="I91" s="119">
        <v>457.48649999999998</v>
      </c>
      <c r="J91" s="118">
        <v>497.98180000000002</v>
      </c>
      <c r="K91" s="122">
        <v>499.5754</v>
      </c>
      <c r="N91" s="118" t="s">
        <v>205</v>
      </c>
      <c r="O91" s="119">
        <v>338.1139</v>
      </c>
      <c r="P91" s="118">
        <v>405.52100000000002</v>
      </c>
      <c r="Q91" s="122">
        <v>446.41320000000002</v>
      </c>
      <c r="R91" s="119">
        <v>425.06549999999999</v>
      </c>
      <c r="S91" s="118">
        <v>493.76350000000002</v>
      </c>
      <c r="T91" s="122">
        <v>498.26609999999999</v>
      </c>
      <c r="U91" s="119">
        <v>457.48649999999998</v>
      </c>
      <c r="V91" s="118">
        <v>497.98180000000002</v>
      </c>
      <c r="W91" s="122">
        <v>499.5754</v>
      </c>
    </row>
    <row r="92" spans="1:23">
      <c r="B92" s="118" t="s">
        <v>206</v>
      </c>
      <c r="C92" s="119">
        <v>34.345044547918441</v>
      </c>
      <c r="D92" s="118">
        <v>47.127920207519082</v>
      </c>
      <c r="E92" s="118">
        <v>51.282872960334878</v>
      </c>
      <c r="F92" s="119">
        <v>62.867744074958622</v>
      </c>
      <c r="G92" s="118">
        <v>23.0090571171656</v>
      </c>
      <c r="H92" s="118">
        <v>12.352633304074663</v>
      </c>
      <c r="I92" s="119">
        <v>59.61460565893708</v>
      </c>
      <c r="J92" s="118">
        <v>13.82623539646643</v>
      </c>
      <c r="K92" s="116">
        <v>6.6086672096748877</v>
      </c>
      <c r="N92" s="118" t="s">
        <v>206</v>
      </c>
      <c r="O92" s="119">
        <v>34.345044547918441</v>
      </c>
      <c r="P92" s="118">
        <v>47.127920207519082</v>
      </c>
      <c r="Q92" s="118">
        <v>51.282872960334878</v>
      </c>
      <c r="R92" s="119">
        <v>62.867744074958622</v>
      </c>
      <c r="S92" s="118">
        <v>23.0090571171656</v>
      </c>
      <c r="T92" s="118">
        <v>12.352633304074663</v>
      </c>
      <c r="U92" s="119">
        <v>59.61460565893708</v>
      </c>
      <c r="V92" s="118">
        <v>13.82623539646643</v>
      </c>
      <c r="W92" s="116">
        <v>6.6086672096748877</v>
      </c>
    </row>
    <row r="93" spans="1:23">
      <c r="B93" s="118" t="s">
        <v>207</v>
      </c>
      <c r="C93" s="119">
        <v>290</v>
      </c>
      <c r="D93" s="118">
        <v>334</v>
      </c>
      <c r="E93" s="118">
        <v>352</v>
      </c>
      <c r="F93" s="119">
        <v>319</v>
      </c>
      <c r="G93" s="118">
        <v>445</v>
      </c>
      <c r="H93" s="118">
        <v>500</v>
      </c>
      <c r="I93" s="119">
        <v>334</v>
      </c>
      <c r="J93" s="118">
        <v>500</v>
      </c>
      <c r="K93" s="118">
        <v>500</v>
      </c>
      <c r="N93" s="118" t="s">
        <v>207</v>
      </c>
      <c r="O93" s="119">
        <v>290</v>
      </c>
      <c r="P93" s="118">
        <v>334</v>
      </c>
      <c r="Q93" s="118">
        <v>352</v>
      </c>
      <c r="R93" s="119">
        <v>319</v>
      </c>
      <c r="S93" s="118">
        <v>445</v>
      </c>
      <c r="T93" s="118">
        <v>500</v>
      </c>
      <c r="U93" s="119">
        <v>334</v>
      </c>
      <c r="V93" s="118">
        <v>500</v>
      </c>
      <c r="W93" s="118">
        <v>500</v>
      </c>
    </row>
    <row r="94" spans="1:23">
      <c r="B94" s="118" t="s">
        <v>208</v>
      </c>
      <c r="C94" s="123">
        <v>1</v>
      </c>
      <c r="D94" s="125">
        <v>1</v>
      </c>
      <c r="E94" s="125">
        <v>1</v>
      </c>
      <c r="F94" s="123">
        <v>1</v>
      </c>
      <c r="G94" s="125">
        <v>1</v>
      </c>
      <c r="H94" s="125">
        <v>1</v>
      </c>
      <c r="I94" s="123">
        <v>0.99964444444444445</v>
      </c>
      <c r="J94" s="125">
        <v>1</v>
      </c>
      <c r="K94" s="125">
        <v>1</v>
      </c>
      <c r="M94" s="116">
        <v>23</v>
      </c>
      <c r="N94" s="118" t="s">
        <v>208</v>
      </c>
      <c r="O94" s="123">
        <v>1</v>
      </c>
      <c r="P94" s="125">
        <v>1</v>
      </c>
      <c r="Q94" s="125">
        <v>1</v>
      </c>
      <c r="R94" s="123">
        <v>1</v>
      </c>
      <c r="S94" s="125">
        <v>1</v>
      </c>
      <c r="T94" s="125">
        <v>1</v>
      </c>
      <c r="U94" s="123">
        <v>0.99964444444444445</v>
      </c>
      <c r="V94" s="125">
        <v>1</v>
      </c>
      <c r="W94" s="125">
        <v>1</v>
      </c>
    </row>
    <row r="95" spans="1:23">
      <c r="A95" s="116">
        <v>24</v>
      </c>
      <c r="B95" s="118" t="s">
        <v>205</v>
      </c>
      <c r="C95" s="119">
        <v>356.13040000000001</v>
      </c>
      <c r="D95" s="118">
        <v>429.52050000000003</v>
      </c>
      <c r="E95" s="122">
        <v>465.81139999999999</v>
      </c>
      <c r="F95" s="119">
        <v>444.35629999999998</v>
      </c>
      <c r="G95" s="118">
        <v>496.9033</v>
      </c>
      <c r="H95" s="122">
        <v>499.28579999999999</v>
      </c>
      <c r="I95" s="119">
        <v>469.71870000000001</v>
      </c>
      <c r="J95" s="118">
        <v>499.01569999999998</v>
      </c>
      <c r="K95" s="124">
        <v>499.82639999999998</v>
      </c>
      <c r="N95" s="118" t="s">
        <v>205</v>
      </c>
      <c r="O95" s="119">
        <v>356.13040000000001</v>
      </c>
      <c r="P95" s="118">
        <v>429.52050000000003</v>
      </c>
      <c r="Q95" s="122">
        <v>465.81139999999999</v>
      </c>
      <c r="R95" s="119">
        <v>444.35629999999998</v>
      </c>
      <c r="S95" s="118">
        <v>496.9033</v>
      </c>
      <c r="T95" s="122">
        <v>499.28579999999999</v>
      </c>
      <c r="U95" s="119">
        <v>469.71870000000001</v>
      </c>
      <c r="V95" s="118">
        <v>499.01569999999998</v>
      </c>
      <c r="W95" s="124">
        <v>499.82639999999998</v>
      </c>
    </row>
    <row r="96" spans="1:23">
      <c r="B96" s="118" t="s">
        <v>206</v>
      </c>
      <c r="C96" s="119">
        <v>37.057187148405269</v>
      </c>
      <c r="D96" s="118">
        <v>46.958414464490417</v>
      </c>
      <c r="E96" s="118">
        <v>43.708471411012887</v>
      </c>
      <c r="F96" s="119">
        <v>58.002620464148897</v>
      </c>
      <c r="G96" s="118">
        <v>15.764161886698025</v>
      </c>
      <c r="H96" s="118">
        <v>7.8086628741148578</v>
      </c>
      <c r="I96" s="119">
        <v>51.164991507337561</v>
      </c>
      <c r="J96" s="118">
        <v>9.4655804487278772</v>
      </c>
      <c r="K96" s="116">
        <v>4.174614446937694</v>
      </c>
      <c r="N96" s="118" t="s">
        <v>206</v>
      </c>
      <c r="O96" s="119">
        <v>37.057187148405269</v>
      </c>
      <c r="P96" s="118">
        <v>46.958414464490417</v>
      </c>
      <c r="Q96" s="118">
        <v>43.708471411012887</v>
      </c>
      <c r="R96" s="119">
        <v>58.002620464148897</v>
      </c>
      <c r="S96" s="118">
        <v>15.764161886698025</v>
      </c>
      <c r="T96" s="118">
        <v>7.8086628741148578</v>
      </c>
      <c r="U96" s="119">
        <v>51.164991507337561</v>
      </c>
      <c r="V96" s="118">
        <v>9.4655804487278772</v>
      </c>
      <c r="W96" s="116">
        <v>4.174614446937694</v>
      </c>
    </row>
    <row r="97" spans="1:23">
      <c r="B97" s="118" t="s">
        <v>207</v>
      </c>
      <c r="C97" s="119">
        <v>304</v>
      </c>
      <c r="D97" s="118">
        <v>354</v>
      </c>
      <c r="E97" s="118">
        <v>376</v>
      </c>
      <c r="F97" s="119">
        <v>337</v>
      </c>
      <c r="G97" s="118">
        <v>488</v>
      </c>
      <c r="H97" s="118">
        <v>500</v>
      </c>
      <c r="I97" s="119">
        <v>355</v>
      </c>
      <c r="J97" s="118">
        <v>500</v>
      </c>
      <c r="K97" s="116">
        <v>500</v>
      </c>
      <c r="N97" s="118" t="s">
        <v>207</v>
      </c>
      <c r="O97" s="119">
        <v>304</v>
      </c>
      <c r="P97" s="118">
        <v>354</v>
      </c>
      <c r="Q97" s="118">
        <v>376</v>
      </c>
      <c r="R97" s="119">
        <v>337</v>
      </c>
      <c r="S97" s="118">
        <v>488</v>
      </c>
      <c r="T97" s="118">
        <v>500</v>
      </c>
      <c r="U97" s="119">
        <v>355</v>
      </c>
      <c r="V97" s="118">
        <v>500</v>
      </c>
      <c r="W97" s="116">
        <v>500</v>
      </c>
    </row>
    <row r="98" spans="1:23">
      <c r="B98" s="118" t="s">
        <v>208</v>
      </c>
      <c r="C98" s="123">
        <v>1</v>
      </c>
      <c r="D98" s="125">
        <v>1</v>
      </c>
      <c r="E98" s="125">
        <v>1</v>
      </c>
      <c r="F98" s="123">
        <v>1</v>
      </c>
      <c r="G98" s="125">
        <v>1</v>
      </c>
      <c r="H98" s="125">
        <v>1</v>
      </c>
      <c r="I98" s="123">
        <v>0.99990000000000001</v>
      </c>
      <c r="J98" s="125">
        <v>1</v>
      </c>
      <c r="K98" s="116">
        <v>1</v>
      </c>
      <c r="M98" s="116">
        <v>24</v>
      </c>
      <c r="N98" s="118" t="s">
        <v>208</v>
      </c>
      <c r="O98" s="123">
        <v>1</v>
      </c>
      <c r="P98" s="125">
        <v>1</v>
      </c>
      <c r="Q98" s="125">
        <v>1</v>
      </c>
      <c r="R98" s="123">
        <v>1</v>
      </c>
      <c r="S98" s="125">
        <v>1</v>
      </c>
      <c r="T98" s="125">
        <v>1</v>
      </c>
      <c r="U98" s="123">
        <v>0.99990000000000001</v>
      </c>
      <c r="V98" s="125">
        <v>1</v>
      </c>
      <c r="W98" s="116">
        <v>1</v>
      </c>
    </row>
    <row r="99" spans="1:23">
      <c r="A99" s="116">
        <v>25</v>
      </c>
      <c r="B99" s="118" t="s">
        <v>205</v>
      </c>
      <c r="C99" s="119">
        <v>374.35700000000003</v>
      </c>
      <c r="D99" s="118">
        <v>450.91359999999997</v>
      </c>
      <c r="E99" s="122">
        <v>479.95</v>
      </c>
      <c r="F99" s="119">
        <v>460.22750000000002</v>
      </c>
      <c r="G99" s="118">
        <v>498.55020000000002</v>
      </c>
      <c r="H99" s="122">
        <v>499.68970000000002</v>
      </c>
      <c r="I99" s="119">
        <v>478.95400000000001</v>
      </c>
      <c r="J99" s="118">
        <v>499.51929999999999</v>
      </c>
      <c r="K99" s="124">
        <v>499.92410000000001</v>
      </c>
      <c r="N99" s="118" t="s">
        <v>205</v>
      </c>
      <c r="O99" s="119">
        <v>374.35700000000003</v>
      </c>
      <c r="P99" s="118">
        <v>450.91359999999997</v>
      </c>
      <c r="Q99" s="122">
        <v>479.95</v>
      </c>
      <c r="R99" s="119">
        <v>460.22750000000002</v>
      </c>
      <c r="S99" s="118">
        <v>498.55020000000002</v>
      </c>
      <c r="T99" s="122">
        <v>499.68970000000002</v>
      </c>
      <c r="U99" s="119">
        <v>478.95400000000001</v>
      </c>
      <c r="V99" s="118">
        <v>499.51929999999999</v>
      </c>
      <c r="W99" s="124">
        <v>499.92410000000001</v>
      </c>
    </row>
    <row r="100" spans="1:23">
      <c r="B100" s="118" t="s">
        <v>206</v>
      </c>
      <c r="C100" s="119">
        <v>39.624850332542422</v>
      </c>
      <c r="D100" s="118">
        <v>43.461760520056849</v>
      </c>
      <c r="E100" s="118">
        <v>34.662862712203925</v>
      </c>
      <c r="F100" s="119">
        <v>51.381354089831078</v>
      </c>
      <c r="G100" s="118">
        <v>10.571710176958181</v>
      </c>
      <c r="H100" s="118">
        <v>4.8590302455835594</v>
      </c>
      <c r="I100" s="119">
        <v>42.835538660524278</v>
      </c>
      <c r="J100" s="118">
        <v>6.3235612001954147</v>
      </c>
      <c r="K100" s="116">
        <v>2.7750151821075106</v>
      </c>
      <c r="N100" s="118" t="s">
        <v>206</v>
      </c>
      <c r="O100" s="119">
        <v>39.624850332542422</v>
      </c>
      <c r="P100" s="118">
        <v>43.461760520056849</v>
      </c>
      <c r="Q100" s="118">
        <v>34.662862712203925</v>
      </c>
      <c r="R100" s="119">
        <v>51.381354089831078</v>
      </c>
      <c r="S100" s="118">
        <v>10.571710176958181</v>
      </c>
      <c r="T100" s="118">
        <v>4.8590302455835594</v>
      </c>
      <c r="U100" s="119">
        <v>42.835538660524278</v>
      </c>
      <c r="V100" s="118">
        <v>6.3235612001954147</v>
      </c>
      <c r="W100" s="116">
        <v>2.7750151821075106</v>
      </c>
    </row>
    <row r="101" spans="1:23">
      <c r="B101" s="118" t="s">
        <v>207</v>
      </c>
      <c r="C101" s="119">
        <v>318</v>
      </c>
      <c r="D101" s="118">
        <v>374</v>
      </c>
      <c r="E101" s="118">
        <v>400</v>
      </c>
      <c r="F101" s="119">
        <v>356</v>
      </c>
      <c r="G101" s="118">
        <v>500</v>
      </c>
      <c r="H101" s="118">
        <v>500</v>
      </c>
      <c r="I101" s="119">
        <v>377</v>
      </c>
      <c r="J101" s="118">
        <v>500</v>
      </c>
      <c r="K101" s="116">
        <v>500</v>
      </c>
      <c r="N101" s="118" t="s">
        <v>207</v>
      </c>
      <c r="O101" s="119">
        <v>318</v>
      </c>
      <c r="P101" s="118">
        <v>374</v>
      </c>
      <c r="Q101" s="118">
        <v>400</v>
      </c>
      <c r="R101" s="119">
        <v>356</v>
      </c>
      <c r="S101" s="118">
        <v>500</v>
      </c>
      <c r="T101" s="118">
        <v>500</v>
      </c>
      <c r="U101" s="119">
        <v>377</v>
      </c>
      <c r="V101" s="118">
        <v>500</v>
      </c>
      <c r="W101" s="116">
        <v>500</v>
      </c>
    </row>
    <row r="102" spans="1:23">
      <c r="B102" s="118" t="s">
        <v>208</v>
      </c>
      <c r="C102" s="123">
        <v>1</v>
      </c>
      <c r="D102" s="125">
        <v>1</v>
      </c>
      <c r="E102" s="125">
        <v>1</v>
      </c>
      <c r="F102" s="123">
        <v>1</v>
      </c>
      <c r="G102" s="125">
        <v>1</v>
      </c>
      <c r="H102" s="125">
        <v>1</v>
      </c>
      <c r="I102" s="123">
        <v>1</v>
      </c>
      <c r="J102" s="125">
        <v>1</v>
      </c>
      <c r="K102" s="116">
        <v>1</v>
      </c>
      <c r="M102" s="116">
        <v>25</v>
      </c>
      <c r="N102" s="118" t="s">
        <v>208</v>
      </c>
      <c r="O102" s="123">
        <v>1</v>
      </c>
      <c r="P102" s="125">
        <v>1</v>
      </c>
      <c r="Q102" s="125">
        <v>1</v>
      </c>
      <c r="R102" s="123">
        <v>1</v>
      </c>
      <c r="S102" s="125">
        <v>1</v>
      </c>
      <c r="T102" s="125">
        <v>1</v>
      </c>
      <c r="U102" s="123">
        <v>1</v>
      </c>
      <c r="V102" s="125">
        <v>1</v>
      </c>
      <c r="W102" s="116">
        <v>1</v>
      </c>
    </row>
    <row r="103" spans="1:23">
      <c r="A103" s="116">
        <v>26</v>
      </c>
      <c r="B103" s="118" t="s">
        <v>205</v>
      </c>
      <c r="C103" s="119">
        <v>392.62580000000003</v>
      </c>
      <c r="D103" s="118">
        <v>468.48</v>
      </c>
      <c r="E103" s="122">
        <v>489.1173</v>
      </c>
      <c r="F103" s="119">
        <v>472.44740000000002</v>
      </c>
      <c r="G103" s="118">
        <v>499.31939999999997</v>
      </c>
      <c r="H103" s="124">
        <v>499.88189999999997</v>
      </c>
      <c r="I103" s="119">
        <v>485.76029999999997</v>
      </c>
      <c r="J103" s="118">
        <v>499.76819999999998</v>
      </c>
      <c r="K103" s="124">
        <v>499.96260000000001</v>
      </c>
      <c r="N103" s="118" t="s">
        <v>205</v>
      </c>
      <c r="O103" s="119">
        <v>392.62580000000003</v>
      </c>
      <c r="P103" s="118">
        <v>468.48</v>
      </c>
      <c r="Q103" s="122">
        <v>489.1173</v>
      </c>
      <c r="R103" s="119">
        <v>472.44740000000002</v>
      </c>
      <c r="S103" s="118">
        <v>499.31939999999997</v>
      </c>
      <c r="T103" s="124">
        <v>499.88189999999997</v>
      </c>
      <c r="U103" s="119">
        <v>485.76029999999997</v>
      </c>
      <c r="V103" s="118">
        <v>499.76819999999998</v>
      </c>
      <c r="W103" s="124">
        <v>499.96260000000001</v>
      </c>
    </row>
    <row r="104" spans="1:23">
      <c r="B104" s="118" t="s">
        <v>206</v>
      </c>
      <c r="C104" s="119">
        <v>41.593715607983569</v>
      </c>
      <c r="D104" s="118">
        <v>37.262338200717792</v>
      </c>
      <c r="E104" s="118">
        <v>25.728321658504836</v>
      </c>
      <c r="F104" s="119">
        <v>43.794851662531826</v>
      </c>
      <c r="G104" s="118">
        <v>6.9815369243303751</v>
      </c>
      <c r="H104" s="118">
        <v>2.8890114275827807</v>
      </c>
      <c r="I104" s="119">
        <v>35.18220889444153</v>
      </c>
      <c r="J104" s="118">
        <v>3.99327727391187</v>
      </c>
      <c r="K104" s="116">
        <v>1.8909676929768666</v>
      </c>
      <c r="N104" s="118" t="s">
        <v>206</v>
      </c>
      <c r="O104" s="119">
        <v>41.593715607983569</v>
      </c>
      <c r="P104" s="118">
        <v>37.262338200717792</v>
      </c>
      <c r="Q104" s="118">
        <v>25.728321658504836</v>
      </c>
      <c r="R104" s="119">
        <v>43.794851662531826</v>
      </c>
      <c r="S104" s="118">
        <v>6.9815369243303751</v>
      </c>
      <c r="T104" s="118">
        <v>2.8890114275827807</v>
      </c>
      <c r="U104" s="119">
        <v>35.18220889444153</v>
      </c>
      <c r="V104" s="118">
        <v>3.99327727391187</v>
      </c>
      <c r="W104" s="116">
        <v>1.8909676929768666</v>
      </c>
    </row>
    <row r="105" spans="1:23">
      <c r="B105" s="118" t="s">
        <v>207</v>
      </c>
      <c r="C105" s="119">
        <v>332</v>
      </c>
      <c r="D105" s="118">
        <v>395</v>
      </c>
      <c r="E105" s="118">
        <v>426</v>
      </c>
      <c r="F105" s="119">
        <v>376</v>
      </c>
      <c r="G105" s="118">
        <v>500</v>
      </c>
      <c r="H105" s="118">
        <v>500</v>
      </c>
      <c r="I105" s="119">
        <v>399</v>
      </c>
      <c r="J105" s="118">
        <v>500</v>
      </c>
      <c r="K105" s="116">
        <v>500</v>
      </c>
      <c r="N105" s="118" t="s">
        <v>207</v>
      </c>
      <c r="O105" s="119">
        <v>332</v>
      </c>
      <c r="P105" s="118">
        <v>395</v>
      </c>
      <c r="Q105" s="118">
        <v>426</v>
      </c>
      <c r="R105" s="119">
        <v>376</v>
      </c>
      <c r="S105" s="118">
        <v>500</v>
      </c>
      <c r="T105" s="118">
        <v>500</v>
      </c>
      <c r="U105" s="119">
        <v>399</v>
      </c>
      <c r="V105" s="118">
        <v>500</v>
      </c>
      <c r="W105" s="116">
        <v>500</v>
      </c>
    </row>
    <row r="106" spans="1:23">
      <c r="B106" s="118" t="s">
        <v>208</v>
      </c>
      <c r="C106" s="123">
        <v>1</v>
      </c>
      <c r="D106" s="125">
        <v>1</v>
      </c>
      <c r="E106" s="125">
        <v>1</v>
      </c>
      <c r="F106" s="123">
        <v>1</v>
      </c>
      <c r="G106" s="125">
        <v>1</v>
      </c>
      <c r="H106" s="125">
        <v>1</v>
      </c>
      <c r="I106" s="123">
        <v>1</v>
      </c>
      <c r="J106" s="125">
        <v>1</v>
      </c>
      <c r="K106" s="116">
        <v>1</v>
      </c>
      <c r="M106" s="116">
        <v>26</v>
      </c>
      <c r="N106" s="118" t="s">
        <v>208</v>
      </c>
      <c r="O106" s="123">
        <v>1</v>
      </c>
      <c r="P106" s="125">
        <v>1</v>
      </c>
      <c r="Q106" s="125">
        <v>1</v>
      </c>
      <c r="R106" s="123">
        <v>1</v>
      </c>
      <c r="S106" s="125">
        <v>1</v>
      </c>
      <c r="T106" s="125">
        <v>1</v>
      </c>
      <c r="U106" s="123">
        <v>1</v>
      </c>
      <c r="V106" s="125">
        <v>1</v>
      </c>
      <c r="W106" s="116">
        <v>1</v>
      </c>
    </row>
    <row r="107" spans="1:23">
      <c r="A107" s="116">
        <v>27</v>
      </c>
      <c r="B107" s="118" t="s">
        <v>205</v>
      </c>
      <c r="C107" s="119">
        <v>410.68630000000002</v>
      </c>
      <c r="D107" s="118">
        <v>481.49489999999997</v>
      </c>
      <c r="E107" s="122">
        <v>494.49790000000002</v>
      </c>
      <c r="F107" s="119">
        <v>481.54070000000002</v>
      </c>
      <c r="G107" s="118">
        <v>499.6925</v>
      </c>
      <c r="H107" s="124">
        <v>499.95479999999998</v>
      </c>
      <c r="I107" s="119">
        <v>490.488</v>
      </c>
      <c r="J107" s="118">
        <v>499.91070000000002</v>
      </c>
      <c r="K107" s="124">
        <v>499.98379999999997</v>
      </c>
      <c r="N107" s="118" t="s">
        <v>205</v>
      </c>
      <c r="O107" s="119">
        <v>410.68630000000002</v>
      </c>
      <c r="P107" s="118">
        <v>481.49489999999997</v>
      </c>
      <c r="Q107" s="122">
        <v>494.49790000000002</v>
      </c>
      <c r="R107" s="119">
        <v>481.54070000000002</v>
      </c>
      <c r="S107" s="118">
        <v>499.6925</v>
      </c>
      <c r="T107" s="124">
        <v>499.95479999999998</v>
      </c>
      <c r="U107" s="119">
        <v>490.488</v>
      </c>
      <c r="V107" s="118">
        <v>499.91070000000002</v>
      </c>
      <c r="W107" s="124">
        <v>499.98379999999997</v>
      </c>
    </row>
    <row r="108" spans="1:23">
      <c r="B108" s="118" t="s">
        <v>206</v>
      </c>
      <c r="C108" s="119">
        <v>42.677990034599119</v>
      </c>
      <c r="D108" s="118">
        <v>29.612505196898134</v>
      </c>
      <c r="E108" s="118">
        <v>18.024663226770063</v>
      </c>
      <c r="F108" s="119">
        <v>36.114963277945364</v>
      </c>
      <c r="G108" s="118">
        <v>4.4653485512070388</v>
      </c>
      <c r="H108" s="118">
        <v>1.6551226247895643</v>
      </c>
      <c r="I108" s="119">
        <v>28.377180664018258</v>
      </c>
      <c r="J108" s="118">
        <v>2.2205446610817572</v>
      </c>
      <c r="K108" s="116">
        <v>1.2316205783133647</v>
      </c>
      <c r="N108" s="118" t="s">
        <v>206</v>
      </c>
      <c r="O108" s="119">
        <v>42.677990034599119</v>
      </c>
      <c r="P108" s="118">
        <v>29.612505196898134</v>
      </c>
      <c r="Q108" s="118">
        <v>18.024663226770063</v>
      </c>
      <c r="R108" s="119">
        <v>36.114963277945364</v>
      </c>
      <c r="S108" s="118">
        <v>4.4653485512070388</v>
      </c>
      <c r="T108" s="118">
        <v>1.6551226247895643</v>
      </c>
      <c r="U108" s="119">
        <v>28.377180664018258</v>
      </c>
      <c r="V108" s="118">
        <v>2.2205446610817572</v>
      </c>
      <c r="W108" s="116">
        <v>1.2316205783133647</v>
      </c>
    </row>
    <row r="109" spans="1:23">
      <c r="B109" s="118" t="s">
        <v>207</v>
      </c>
      <c r="C109" s="119">
        <v>346</v>
      </c>
      <c r="D109" s="118">
        <v>415</v>
      </c>
      <c r="E109" s="118">
        <v>454</v>
      </c>
      <c r="F109" s="119">
        <v>397</v>
      </c>
      <c r="G109" s="118">
        <v>500</v>
      </c>
      <c r="H109" s="118">
        <v>500</v>
      </c>
      <c r="I109" s="119">
        <v>423</v>
      </c>
      <c r="J109" s="118">
        <v>500</v>
      </c>
      <c r="K109" s="116">
        <v>500</v>
      </c>
      <c r="N109" s="118" t="s">
        <v>207</v>
      </c>
      <c r="O109" s="119">
        <v>346</v>
      </c>
      <c r="P109" s="118">
        <v>415</v>
      </c>
      <c r="Q109" s="118">
        <v>454</v>
      </c>
      <c r="R109" s="119">
        <v>397</v>
      </c>
      <c r="S109" s="118">
        <v>500</v>
      </c>
      <c r="T109" s="118">
        <v>500</v>
      </c>
      <c r="U109" s="119">
        <v>423</v>
      </c>
      <c r="V109" s="118">
        <v>500</v>
      </c>
      <c r="W109" s="116">
        <v>500</v>
      </c>
    </row>
    <row r="110" spans="1:23">
      <c r="B110" s="118" t="s">
        <v>208</v>
      </c>
      <c r="C110" s="123">
        <v>1</v>
      </c>
      <c r="D110" s="125">
        <v>1</v>
      </c>
      <c r="E110" s="125">
        <v>1</v>
      </c>
      <c r="F110" s="123">
        <v>1</v>
      </c>
      <c r="G110" s="125">
        <v>1</v>
      </c>
      <c r="H110" s="125">
        <v>1</v>
      </c>
      <c r="I110" s="123">
        <v>1</v>
      </c>
      <c r="J110" s="125">
        <v>1</v>
      </c>
      <c r="K110" s="116">
        <v>1</v>
      </c>
      <c r="M110" s="116">
        <v>27</v>
      </c>
      <c r="N110" s="118" t="s">
        <v>208</v>
      </c>
      <c r="O110" s="123">
        <v>1</v>
      </c>
      <c r="P110" s="125">
        <v>1</v>
      </c>
      <c r="Q110" s="125">
        <v>1</v>
      </c>
      <c r="R110" s="123">
        <v>1</v>
      </c>
      <c r="S110" s="125">
        <v>1</v>
      </c>
      <c r="T110" s="125">
        <v>1</v>
      </c>
      <c r="U110" s="123">
        <v>1</v>
      </c>
      <c r="V110" s="125">
        <v>1</v>
      </c>
      <c r="W110" s="116">
        <v>1</v>
      </c>
    </row>
    <row r="111" spans="1:23">
      <c r="A111" s="116">
        <v>28</v>
      </c>
      <c r="B111" s="118" t="s">
        <v>205</v>
      </c>
      <c r="C111" s="119">
        <v>428.15219999999999</v>
      </c>
      <c r="D111" s="118">
        <v>490.05650000000003</v>
      </c>
      <c r="E111" s="118">
        <v>497.40710000000001</v>
      </c>
      <c r="F111" s="119">
        <v>488.04180000000002</v>
      </c>
      <c r="G111" s="118">
        <v>499.86520000000002</v>
      </c>
      <c r="H111" s="118">
        <v>499.98450000000003</v>
      </c>
      <c r="I111" s="119">
        <v>493.7998</v>
      </c>
      <c r="J111" s="118">
        <v>499.97379999999998</v>
      </c>
      <c r="K111" s="116">
        <v>499.99299999999999</v>
      </c>
      <c r="N111" s="118" t="s">
        <v>205</v>
      </c>
      <c r="O111" s="119">
        <v>428.15219999999999</v>
      </c>
      <c r="P111" s="118">
        <v>490.05650000000003</v>
      </c>
      <c r="Q111" s="118">
        <v>497.40710000000001</v>
      </c>
      <c r="R111" s="119">
        <v>488.04180000000002</v>
      </c>
      <c r="S111" s="118">
        <v>499.86520000000002</v>
      </c>
      <c r="T111" s="118">
        <v>499.98450000000003</v>
      </c>
      <c r="U111" s="119">
        <v>493.7998</v>
      </c>
      <c r="V111" s="118">
        <v>499.97379999999998</v>
      </c>
      <c r="W111" s="116">
        <v>499.99299999999999</v>
      </c>
    </row>
    <row r="112" spans="1:23">
      <c r="B112" s="118" t="s">
        <v>206</v>
      </c>
      <c r="C112" s="119">
        <v>42.571726184723175</v>
      </c>
      <c r="D112" s="118">
        <v>21.902563319801555</v>
      </c>
      <c r="E112" s="118">
        <v>12.006772499243622</v>
      </c>
      <c r="F112" s="119">
        <v>28.936772218731178</v>
      </c>
      <c r="G112" s="118">
        <v>2.6993994953997844</v>
      </c>
      <c r="H112" s="118">
        <v>0.95244446822185735</v>
      </c>
      <c r="I112" s="119">
        <v>22.514577734902108</v>
      </c>
      <c r="J112" s="116">
        <v>1.165696978182875</v>
      </c>
      <c r="K112" s="116">
        <v>0.70000000000004414</v>
      </c>
      <c r="N112" s="118" t="s">
        <v>206</v>
      </c>
      <c r="O112" s="119">
        <v>42.571726184723175</v>
      </c>
      <c r="P112" s="118">
        <v>21.902563319801555</v>
      </c>
      <c r="Q112" s="118">
        <v>12.006772499243622</v>
      </c>
      <c r="R112" s="119">
        <v>28.936772218731178</v>
      </c>
      <c r="S112" s="118">
        <v>2.6993994953997844</v>
      </c>
      <c r="T112" s="118">
        <v>0.95244446822185735</v>
      </c>
      <c r="U112" s="119">
        <v>22.514577734902108</v>
      </c>
      <c r="V112" s="116">
        <v>1.165696978182875</v>
      </c>
      <c r="W112" s="116">
        <v>0.70000000000004414</v>
      </c>
    </row>
    <row r="113" spans="1:23">
      <c r="B113" s="118" t="s">
        <v>207</v>
      </c>
      <c r="C113" s="119">
        <v>361</v>
      </c>
      <c r="D113" s="118">
        <v>437</v>
      </c>
      <c r="E113" s="118">
        <v>484</v>
      </c>
      <c r="F113" s="119">
        <v>418</v>
      </c>
      <c r="G113" s="118">
        <v>500</v>
      </c>
      <c r="H113" s="118">
        <v>500</v>
      </c>
      <c r="I113" s="119">
        <v>448</v>
      </c>
      <c r="J113" s="118">
        <v>500</v>
      </c>
      <c r="K113" s="116">
        <v>500</v>
      </c>
      <c r="N113" s="118" t="s">
        <v>207</v>
      </c>
      <c r="O113" s="119">
        <v>361</v>
      </c>
      <c r="P113" s="118">
        <v>437</v>
      </c>
      <c r="Q113" s="118">
        <v>484</v>
      </c>
      <c r="R113" s="119">
        <v>418</v>
      </c>
      <c r="S113" s="118">
        <v>500</v>
      </c>
      <c r="T113" s="118">
        <v>500</v>
      </c>
      <c r="U113" s="119">
        <v>448</v>
      </c>
      <c r="V113" s="118">
        <v>500</v>
      </c>
      <c r="W113" s="116">
        <v>500</v>
      </c>
    </row>
    <row r="114" spans="1:23">
      <c r="B114" s="118" t="s">
        <v>208</v>
      </c>
      <c r="C114" s="123">
        <v>1</v>
      </c>
      <c r="D114" s="125">
        <v>1</v>
      </c>
      <c r="E114" s="125">
        <v>1</v>
      </c>
      <c r="F114" s="123">
        <v>1</v>
      </c>
      <c r="G114" s="125">
        <v>1</v>
      </c>
      <c r="H114" s="125">
        <v>1</v>
      </c>
      <c r="I114" s="123">
        <v>1</v>
      </c>
      <c r="J114" s="125">
        <v>1</v>
      </c>
      <c r="K114" s="116">
        <v>1</v>
      </c>
      <c r="M114" s="116">
        <v>28</v>
      </c>
      <c r="N114" s="118" t="s">
        <v>208</v>
      </c>
      <c r="O114" s="123">
        <v>1</v>
      </c>
      <c r="P114" s="125">
        <v>1</v>
      </c>
      <c r="Q114" s="125">
        <v>1</v>
      </c>
      <c r="R114" s="123">
        <v>1</v>
      </c>
      <c r="S114" s="125">
        <v>1</v>
      </c>
      <c r="T114" s="125">
        <v>1</v>
      </c>
      <c r="U114" s="123">
        <v>1</v>
      </c>
      <c r="V114" s="125">
        <v>1</v>
      </c>
      <c r="W114" s="116">
        <v>1</v>
      </c>
    </row>
    <row r="115" spans="1:23">
      <c r="A115" s="116">
        <v>29</v>
      </c>
      <c r="B115" s="118" t="s">
        <v>205</v>
      </c>
      <c r="C115" s="119">
        <v>444.45240000000001</v>
      </c>
      <c r="D115" s="118">
        <v>495.06439999999998</v>
      </c>
      <c r="E115" s="118">
        <v>498.86250000000001</v>
      </c>
      <c r="F115" s="119">
        <v>492.50970000000001</v>
      </c>
      <c r="G115" s="118">
        <v>499.94830000000002</v>
      </c>
      <c r="H115" s="118">
        <v>499.99509999999998</v>
      </c>
      <c r="I115" s="119">
        <v>496.11219999999997</v>
      </c>
      <c r="J115" s="116">
        <v>499.99099999999999</v>
      </c>
      <c r="K115" s="116">
        <v>499.99860000000001</v>
      </c>
      <c r="N115" s="118" t="s">
        <v>205</v>
      </c>
      <c r="O115" s="119">
        <v>444.45240000000001</v>
      </c>
      <c r="P115" s="118">
        <v>495.06439999999998</v>
      </c>
      <c r="Q115" s="118">
        <v>498.86250000000001</v>
      </c>
      <c r="R115" s="119">
        <v>492.50970000000001</v>
      </c>
      <c r="S115" s="118">
        <v>499.94830000000002</v>
      </c>
      <c r="T115" s="118">
        <v>499.99509999999998</v>
      </c>
      <c r="U115" s="119">
        <v>496.11219999999997</v>
      </c>
      <c r="V115" s="116">
        <v>499.99099999999999</v>
      </c>
      <c r="W115" s="116">
        <v>499.99860000000001</v>
      </c>
    </row>
    <row r="116" spans="1:23">
      <c r="B116" s="118" t="s">
        <v>206</v>
      </c>
      <c r="C116" s="119">
        <v>40.915927773356501</v>
      </c>
      <c r="D116" s="118">
        <v>15.192581548025361</v>
      </c>
      <c r="E116" s="118">
        <v>7.6739092148826211</v>
      </c>
      <c r="F116" s="119">
        <v>22.581375019245232</v>
      </c>
      <c r="G116" s="118">
        <v>1.5066698760549746</v>
      </c>
      <c r="H116" s="118">
        <v>0.48999999999993327</v>
      </c>
      <c r="I116" s="119">
        <v>17.752620277376227</v>
      </c>
      <c r="J116" s="116">
        <v>0.66645586226078013</v>
      </c>
      <c r="K116" s="116">
        <v>0.13999999999999155</v>
      </c>
      <c r="N116" s="118" t="s">
        <v>206</v>
      </c>
      <c r="O116" s="119">
        <v>40.915927773356501</v>
      </c>
      <c r="P116" s="118">
        <v>15.192581548025361</v>
      </c>
      <c r="Q116" s="118">
        <v>7.6739092148826211</v>
      </c>
      <c r="R116" s="119">
        <v>22.581375019245232</v>
      </c>
      <c r="S116" s="118">
        <v>1.5066698760549746</v>
      </c>
      <c r="T116" s="118">
        <v>0.48999999999993327</v>
      </c>
      <c r="U116" s="119">
        <v>17.752620277376227</v>
      </c>
      <c r="V116" s="116">
        <v>0.66645586226078013</v>
      </c>
      <c r="W116" s="116">
        <v>0.13999999999999155</v>
      </c>
    </row>
    <row r="117" spans="1:23">
      <c r="B117" s="118" t="s">
        <v>207</v>
      </c>
      <c r="C117" s="119">
        <v>376</v>
      </c>
      <c r="D117" s="118">
        <v>460</v>
      </c>
      <c r="E117" s="118">
        <v>500</v>
      </c>
      <c r="F117" s="119">
        <v>439</v>
      </c>
      <c r="G117" s="118">
        <v>500</v>
      </c>
      <c r="H117" s="118">
        <v>500</v>
      </c>
      <c r="I117" s="119">
        <v>474</v>
      </c>
      <c r="J117" s="116">
        <v>500</v>
      </c>
      <c r="K117" s="116">
        <v>500</v>
      </c>
      <c r="N117" s="118" t="s">
        <v>207</v>
      </c>
      <c r="O117" s="119">
        <v>376</v>
      </c>
      <c r="P117" s="118">
        <v>460</v>
      </c>
      <c r="Q117" s="118">
        <v>500</v>
      </c>
      <c r="R117" s="119">
        <v>439</v>
      </c>
      <c r="S117" s="118">
        <v>500</v>
      </c>
      <c r="T117" s="118">
        <v>500</v>
      </c>
      <c r="U117" s="119">
        <v>474</v>
      </c>
      <c r="V117" s="116">
        <v>500</v>
      </c>
      <c r="W117" s="116">
        <v>500</v>
      </c>
    </row>
    <row r="118" spans="1:23">
      <c r="B118" s="118" t="s">
        <v>208</v>
      </c>
      <c r="C118" s="123">
        <v>1</v>
      </c>
      <c r="D118" s="125">
        <v>1</v>
      </c>
      <c r="E118" s="125">
        <v>1</v>
      </c>
      <c r="F118" s="123">
        <v>1</v>
      </c>
      <c r="G118" s="125">
        <v>1</v>
      </c>
      <c r="H118" s="125">
        <v>1</v>
      </c>
      <c r="I118" s="123">
        <v>1</v>
      </c>
      <c r="J118" s="116">
        <v>1</v>
      </c>
      <c r="K118" s="116">
        <v>1</v>
      </c>
      <c r="M118" s="116">
        <v>29</v>
      </c>
      <c r="N118" s="118" t="s">
        <v>208</v>
      </c>
      <c r="O118" s="123">
        <v>1</v>
      </c>
      <c r="P118" s="125">
        <v>1</v>
      </c>
      <c r="Q118" s="125">
        <v>1</v>
      </c>
      <c r="R118" s="123">
        <v>1</v>
      </c>
      <c r="S118" s="125">
        <v>1</v>
      </c>
      <c r="T118" s="125">
        <v>1</v>
      </c>
      <c r="U118" s="123">
        <v>1</v>
      </c>
      <c r="V118" s="116">
        <v>1</v>
      </c>
      <c r="W118" s="116">
        <v>1</v>
      </c>
    </row>
    <row r="119" spans="1:23">
      <c r="A119" s="116">
        <v>30</v>
      </c>
      <c r="B119" s="118" t="s">
        <v>205</v>
      </c>
      <c r="C119" s="119">
        <v>459.04759999999999</v>
      </c>
      <c r="D119" s="118">
        <v>497.7484</v>
      </c>
      <c r="E119" s="118">
        <v>499.5326</v>
      </c>
      <c r="F119" s="119">
        <v>495.49529999999999</v>
      </c>
      <c r="G119" s="118">
        <v>499.98200000000003</v>
      </c>
      <c r="H119" s="118">
        <v>499.99860000000001</v>
      </c>
      <c r="I119" s="119">
        <v>497.54509999999999</v>
      </c>
      <c r="J119" s="116">
        <v>499.99689999999998</v>
      </c>
      <c r="K119" s="116">
        <v>500</v>
      </c>
      <c r="N119" s="118" t="s">
        <v>205</v>
      </c>
      <c r="O119" s="119">
        <v>459.04759999999999</v>
      </c>
      <c r="P119" s="118">
        <v>497.7484</v>
      </c>
      <c r="Q119" s="118">
        <v>499.5326</v>
      </c>
      <c r="R119" s="119">
        <v>495.49529999999999</v>
      </c>
      <c r="S119" s="118">
        <v>499.98200000000003</v>
      </c>
      <c r="T119" s="118">
        <v>499.99860000000001</v>
      </c>
      <c r="U119" s="119">
        <v>497.54509999999999</v>
      </c>
      <c r="V119" s="116">
        <v>499.99689999999998</v>
      </c>
      <c r="W119" s="116">
        <v>500</v>
      </c>
    </row>
    <row r="120" spans="1:23">
      <c r="B120" s="118" t="s">
        <v>206</v>
      </c>
      <c r="C120" s="119">
        <v>37.80958199569389</v>
      </c>
      <c r="D120" s="118">
        <v>10.002904740639805</v>
      </c>
      <c r="E120" s="118">
        <v>4.7121924531768045</v>
      </c>
      <c r="F120" s="119">
        <v>17.244045744004115</v>
      </c>
      <c r="G120" s="118">
        <v>0.78354157116220091</v>
      </c>
      <c r="H120" s="118">
        <v>0.1399999999999883</v>
      </c>
      <c r="I120" s="119">
        <v>13.992596087377725</v>
      </c>
      <c r="J120" s="116">
        <v>0.31000000000000943</v>
      </c>
      <c r="K120" s="116">
        <v>0</v>
      </c>
      <c r="N120" s="118" t="s">
        <v>206</v>
      </c>
      <c r="O120" s="119">
        <v>37.80958199569389</v>
      </c>
      <c r="P120" s="118">
        <v>10.002904740639805</v>
      </c>
      <c r="Q120" s="118">
        <v>4.7121924531768045</v>
      </c>
      <c r="R120" s="119">
        <v>17.244045744004115</v>
      </c>
      <c r="S120" s="118">
        <v>0.78354157116220091</v>
      </c>
      <c r="T120" s="118">
        <v>0.1399999999999883</v>
      </c>
      <c r="U120" s="119">
        <v>13.992596087377725</v>
      </c>
      <c r="V120" s="116">
        <v>0.31000000000000943</v>
      </c>
      <c r="W120" s="116">
        <v>0</v>
      </c>
    </row>
    <row r="121" spans="1:23">
      <c r="B121" s="118" t="s">
        <v>207</v>
      </c>
      <c r="C121" s="119">
        <v>391</v>
      </c>
      <c r="D121" s="118">
        <v>484</v>
      </c>
      <c r="E121" s="118">
        <v>500</v>
      </c>
      <c r="F121" s="119">
        <v>462</v>
      </c>
      <c r="G121" s="118">
        <v>500</v>
      </c>
      <c r="H121" s="118">
        <v>500</v>
      </c>
      <c r="I121" s="119">
        <v>500</v>
      </c>
      <c r="J121" s="116">
        <v>500</v>
      </c>
      <c r="K121" s="116">
        <v>500</v>
      </c>
      <c r="N121" s="118" t="s">
        <v>207</v>
      </c>
      <c r="O121" s="119">
        <v>391</v>
      </c>
      <c r="P121" s="118">
        <v>484</v>
      </c>
      <c r="Q121" s="118">
        <v>500</v>
      </c>
      <c r="R121" s="119">
        <v>462</v>
      </c>
      <c r="S121" s="118">
        <v>500</v>
      </c>
      <c r="T121" s="118">
        <v>500</v>
      </c>
      <c r="U121" s="119">
        <v>500</v>
      </c>
      <c r="V121" s="116">
        <v>500</v>
      </c>
      <c r="W121" s="116">
        <v>500</v>
      </c>
    </row>
    <row r="122" spans="1:23">
      <c r="B122" s="118" t="s">
        <v>208</v>
      </c>
      <c r="C122" s="123">
        <v>1</v>
      </c>
      <c r="D122" s="125">
        <v>1</v>
      </c>
      <c r="E122" s="125">
        <v>1</v>
      </c>
      <c r="F122" s="123">
        <v>1</v>
      </c>
      <c r="G122" s="125">
        <v>1</v>
      </c>
      <c r="H122" s="125">
        <v>1</v>
      </c>
      <c r="I122" s="123">
        <v>1</v>
      </c>
      <c r="J122" s="116">
        <v>1</v>
      </c>
      <c r="K122" s="116">
        <v>1</v>
      </c>
      <c r="M122" s="116">
        <v>30</v>
      </c>
      <c r="N122" s="118" t="s">
        <v>208</v>
      </c>
      <c r="O122" s="123">
        <v>1</v>
      </c>
      <c r="P122" s="125">
        <v>1</v>
      </c>
      <c r="Q122" s="125">
        <v>1</v>
      </c>
      <c r="R122" s="123">
        <v>1</v>
      </c>
      <c r="S122" s="125">
        <v>1</v>
      </c>
      <c r="T122" s="125">
        <v>1</v>
      </c>
      <c r="U122" s="123">
        <v>1</v>
      </c>
      <c r="V122" s="116">
        <v>1</v>
      </c>
      <c r="W122" s="116">
        <v>1</v>
      </c>
    </row>
    <row r="123" spans="1:23">
      <c r="B123" s="118"/>
      <c r="N123" s="118"/>
    </row>
    <row r="124" spans="1:23">
      <c r="B124" s="118"/>
      <c r="N124" s="118"/>
    </row>
    <row r="125" spans="1:23">
      <c r="B125" s="155" t="s">
        <v>248</v>
      </c>
      <c r="C125" s="155"/>
      <c r="D125" s="155"/>
      <c r="E125" s="155"/>
      <c r="F125" s="155"/>
      <c r="G125" s="155"/>
      <c r="H125" s="155"/>
      <c r="I125" s="155"/>
      <c r="J125" s="155"/>
      <c r="K125" s="155"/>
      <c r="N125" s="155" t="s">
        <v>248</v>
      </c>
      <c r="O125" s="155"/>
      <c r="P125" s="155"/>
      <c r="Q125" s="155"/>
      <c r="R125" s="155"/>
      <c r="S125" s="155"/>
      <c r="T125" s="155"/>
      <c r="U125" s="155"/>
      <c r="V125" s="155"/>
      <c r="W125" s="155"/>
    </row>
    <row r="126" spans="1:23"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</row>
    <row r="127" spans="1:23"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</row>
    <row r="128" spans="1:23"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</row>
    <row r="129" spans="2:23"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</row>
    <row r="130" spans="2:23">
      <c r="B130" s="118"/>
      <c r="N130" s="118"/>
    </row>
    <row r="131" spans="2:23">
      <c r="B131" s="118"/>
      <c r="N131" s="118"/>
    </row>
  </sheetData>
  <sheetProtection algorithmName="SHA-512" hashValue="CYcfD7EoRX4x0LzPHbxYrSUkSuDC8iAB2BhsRXr2kuRzEdJrvPVHTzDjK9DGuU5QNuWopKWKi2jMUz7Jxvmsrg==" saltValue="CCOtpsG5gXeuNehBlqre5w==" spinCount="100000" sheet="1" objects="1" scenarios="1" formatCells="0" formatColumns="0" formatRows="0"/>
  <mergeCells count="10">
    <mergeCell ref="O1:Q1"/>
    <mergeCell ref="R1:T1"/>
    <mergeCell ref="U1:W1"/>
    <mergeCell ref="N125:W129"/>
    <mergeCell ref="A1:A2"/>
    <mergeCell ref="C1:E1"/>
    <mergeCell ref="F1:H1"/>
    <mergeCell ref="I1:K1"/>
    <mergeCell ref="B125:K129"/>
    <mergeCell ref="M1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350a59-86b1-47cd-8013-72faad98c063" xsi:nil="true"/>
    <lcf76f155ced4ddcb4097134ff3c332f xmlns="b86683fb-814f-4979-91a8-c40bf337ab76">
      <Terms xmlns="http://schemas.microsoft.com/office/infopath/2007/PartnerControls"/>
    </lcf76f155ced4ddcb4097134ff3c332f>
    <Comments xmlns="b86683fb-814f-4979-91a8-c40bf337ab76" xsi:nil="true"/>
    <_x0e27__x0e32__x0e23__x0e30_5_x002e_4_x0e01__x0e32__x0e23__x0e1b__x0e23__x0e30__x0e0a__x0e38__x0e21__x0e1a__x0e2d__x0e23__x0e4c__x0e14__x0e43__x0e2b__x0e0d__x0e48_1_x002f_2565 xmlns="b86683fb-814f-4979-91a8-c40bf337ab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AE303338CDB4F86E8D216E980C8D4" ma:contentTypeVersion="19" ma:contentTypeDescription="Create a new document." ma:contentTypeScope="" ma:versionID="7f764cb22106512c3eb4650a209d10b6">
  <xsd:schema xmlns:xsd="http://www.w3.org/2001/XMLSchema" xmlns:xs="http://www.w3.org/2001/XMLSchema" xmlns:p="http://schemas.microsoft.com/office/2006/metadata/properties" xmlns:ns2="b86683fb-814f-4979-91a8-c40bf337ab76" xmlns:ns3="5b350a59-86b1-47cd-8013-72faad98c063" targetNamespace="http://schemas.microsoft.com/office/2006/metadata/properties" ma:root="true" ma:fieldsID="69d86c992cf67e32610cf95d5437d71f" ns2:_="" ns3:_="">
    <xsd:import namespace="b86683fb-814f-4979-91a8-c40bf337ab76"/>
    <xsd:import namespace="5b350a59-86b1-47cd-8013-72faad98c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x0e27__x0e32__x0e23__x0e30_5_x002e_4_x0e01__x0e32__x0e23__x0e1b__x0e23__x0e30__x0e0a__x0e38__x0e21__x0e1a__x0e2d__x0e23__x0e4c__x0e14__x0e43__x0e2b__x0e0d__x0e48_1_x002f_2565" minOccurs="0"/>
                <xsd:element ref="ns2:Comme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83fb-814f-4979-91a8-c40bf337ab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8c77c4-9c19-48ec-ac50-68ae2aa051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x0e27__x0e32__x0e23__x0e30_5_x002e_4_x0e01__x0e32__x0e23__x0e1b__x0e23__x0e30__x0e0a__x0e38__x0e21__x0e1a__x0e2d__x0e23__x0e4c__x0e14__x0e43__x0e2b__x0e0d__x0e48_1_x002f_2565" ma:index="23" nillable="true" ma:displayName="วาระ 5.4 การประชุมบอร์ดใหญ่ 1/2565" ma:format="Dropdown" ma:internalName="_x0e27__x0e32__x0e23__x0e30_5_x002e_4_x0e01__x0e32__x0e23__x0e1b__x0e23__x0e30__x0e0a__x0e38__x0e21__x0e1a__x0e2d__x0e23__x0e4c__x0e14__x0e43__x0e2b__x0e0d__x0e48_1_x002f_2565">
      <xsd:simpleType>
        <xsd:restriction base="dms:Note">
          <xsd:maxLength value="255"/>
        </xsd:restriction>
      </xsd:simpleType>
    </xsd:element>
    <xsd:element name="Comments" ma:index="24" nillable="true" ma:displayName="Comments" ma:description="Test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50a59-86b1-47cd-8013-72faad98c0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febe200-683d-46fb-99fd-283ff4e1c919}" ma:internalName="TaxCatchAll" ma:showField="CatchAllData" ma:web="5b350a59-86b1-47cd-8013-72faad98c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U 5 p Z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U 5 p Z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O a W V s o i k e 4 D g A A A B E A A A A T A B w A R m 9 y b X V s Y X M v U 2 V j d G l v b j E u b S C i G A A o o B Q A A A A A A A A A A A A A A A A A A A A A A A A A A A A r T k 0 u y c z P U w i G 0 I b W A F B L A Q I t A B Q A A g A I A F O a W V t c l Q s / p A A A A P Y A A A A S A A A A A A A A A A A A A A A A A A A A A A B D b 2 5 m a W c v U G F j a 2 F n Z S 5 4 b W x Q S w E C L Q A U A A I A C A B T m l l b D 8 r p q 6 Q A A A D p A A A A E w A A A A A A A A A A A A A A A A D w A A A A W 0 N v b n R l b n R f V H l w Z X N d L n h t b F B L A Q I t A B Q A A g A I A F O a W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9 + L D f r J E 0 R b b h T n M y Y X Z 7 A A A A A A I A A A A A A B B m A A A A A Q A A I A A A A A / c q b P T l p G l 4 3 k / q 6 E K 9 P W I z D q A 3 t O 3 z G P C T b a o Q a E B A A A A A A 6 A A A A A A g A A I A A A A P G Z b T 5 z P n i W L P l s j X X a Y v x M J M A i M B u K W 9 O o X o h g P Q K D U A A A A E 2 J S z i 0 P b H 3 + D R D 3 X Y f u s 8 0 G q 4 h V C n m O i F E L R y h X K L 5 2 p Y Q O a a 9 d 1 I L m c 0 i H z 6 s X w f o 6 3 W v S x t 3 g R u q p W n z T o V / t 3 N Y m K Z q F 3 A d b o x / u z d 6 Q A A A A C M N Y M a E x i O q G c V 8 W N T t l l c y n 3 7 0 5 X 7 H p a j B C b 0 Y f O r Z B P q o / k M j T Q B r B v n E 6 8 P T F V N C K V c j z w 2 U n c K p q 2 0 E s 2 A = < / D a t a M a s h u p > 
</file>

<file path=customXml/itemProps1.xml><?xml version="1.0" encoding="utf-8"?>
<ds:datastoreItem xmlns:ds="http://schemas.openxmlformats.org/officeDocument/2006/customXml" ds:itemID="{CE02CC77-F57C-4194-9FDC-5FF191AE2997}"/>
</file>

<file path=customXml/itemProps2.xml><?xml version="1.0" encoding="utf-8"?>
<ds:datastoreItem xmlns:ds="http://schemas.openxmlformats.org/officeDocument/2006/customXml" ds:itemID="{919B4F53-AA0D-4330-B0AF-C87F5F8588BE}"/>
</file>

<file path=customXml/itemProps3.xml><?xml version="1.0" encoding="utf-8"?>
<ds:datastoreItem xmlns:ds="http://schemas.openxmlformats.org/officeDocument/2006/customXml" ds:itemID="{764816AD-48A7-464F-9DAB-EC0516C9B47E}"/>
</file>

<file path=customXml/itemProps4.xml><?xml version="1.0" encoding="utf-8"?>
<ds:datastoreItem xmlns:ds="http://schemas.openxmlformats.org/officeDocument/2006/customXml" ds:itemID="{9AF07649-E90F-4EE8-870F-EA8AE5784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Pichaya Soonsap</dc:creator>
  <cp:keywords/>
  <dc:description/>
  <cp:lastModifiedBy>TEERAPAT JERAWATTANAKASET</cp:lastModifiedBy>
  <cp:revision/>
  <dcterms:created xsi:type="dcterms:W3CDTF">2025-07-10T04:21:23Z</dcterms:created>
  <dcterms:modified xsi:type="dcterms:W3CDTF">2026-01-21T04:28:15Z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0x01010068BAE303338CDB4F86E8D216E980C8D4</vt:lpwstr>
  </property>
  <property fmtid="{D5CDD505-2E9C-101B-9397-08002B2CF9AE}" pid="3" name="MediaServiceImageTags">
    <vt:lpwstr/>
  </property>
</Properties>
</file>